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8"/>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<sst xmlns="http://schemas.openxmlformats.org/spreadsheetml/2006/main" count="14189" uniqueCount="3639">
  <si>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</si>
  <si>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</si>
  <si>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</si>
  <si>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</si>
  <si>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</si>
  <si>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</si>
  <si>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</si>
  <si>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</si>
  <si>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</si>
  <si>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</si>
  <si>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</si>
  <si>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</si>
  <si>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</si>
  <si>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</si>
  <si>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</si>
  <si>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</si>
  <si>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</si>
  <si>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</si>
  <si>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</si>
  <si>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</si>
  <si>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</si>
  <si>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</si>
  <si>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</si>
  <si>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</si>
  <si>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</si>
  <si>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</si>
  <si>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</si>
  <si>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</si>
  <si>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</si>
  <si>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</si>
  <si>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</si>
  <si>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</si>
  <si>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</si>
  <si>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</si>
  <si>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</si>
  <si>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</si>
  <si>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</si>
  <si>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</si>
  <si>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</si>
  <si>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</si>
  <si>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</si>
  <si>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</si>
  <si>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</si>
  <si>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</si>
  <si>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</si>
  <si>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</si>
  <si>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</si>
  <si>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</si>
  <si>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</si>
  <si>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</si>
  <si>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</si>
  <si>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</si>
  <si>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</si>
  <si>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</si>
  <si>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</si>
  <si>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</si>
  <si>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</si>
  <si>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</si>
  <si>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</si>
  <si>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</si>
  <si>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</si>
  <si>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</si>
  <si>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</si>
  <si>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</si>
  <si>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</si>
  <si>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</si>
  <si>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</si>
  <si>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</si>
  <si>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</si>
  <si>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</si>
  <si>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</si>
  <si>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</si>
  <si>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</si>
  <si>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</si>
  <si>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</si>
  <si>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</si>
  <si>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</si>
  <si>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</si>
  <si>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</si>
  <si>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</si>
  <si>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</si>
  <si>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</si>
  <si>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</si>
  <si>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</si>
  <si>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</si>
  <si>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</si>
  <si>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</si>
  <si>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</si>
  <si>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</si>
  <si>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</si>
  <si>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</si>
  <si>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</si>
  <si>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</si>
  <si>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</si>
  <si>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</si>
  <si>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</si>
  <si>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</si>
  <si>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</si>
  <si>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</si>
  <si>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</si>
  <si>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</si>
  <si>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</si>
  <si>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</si>
  <si>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</si>
  <si>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</si>
  <si>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</si>
  <si>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</si>
  <si>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</si>
  <si>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</si>
  <si>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</si>
  <si>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</si>
  <si>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</si>
  <si>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</si>
  <si>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</si>
  <si>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</si>
  <si>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</si>
  <si>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</si>
  <si>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 Волгореченск</t>
  </si>
  <si>
    <t>diff_1</t>
  </si>
  <si>
    <t>4190068; 4190070; 4190072; 4190073</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</si>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</sst>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4">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179" fontId="0" fillId="35" borderId="12" xfId="0" applyFont="1" applyFill="1" applyBorder="1" applyNumberFormat="1">
      <alignment horizontal="left" vertical="center" wrapText="1" indent="1"/>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timin_a@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D58245-26F5-26DA-21C5-0.98D9EFB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0" width="5.421875" customWidth="1"/>
    <col min="2" max="2" style="2640" width="9.140625" customWidth="1"/>
    <col min="3" max="3" style="2640" width="16.421875" customWidth="1"/>
    <col min="4" max="25" style="2640" width="6.28125" customWidth="1"/>
    <col min="26" max="28" style="2640"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858690C-DD53-7285-7D42-0.13592A37}" mc:Ignorable="x14ac xr xr2 xr3">
  <sheetPr>
    <tabColor rgb="FFCCCCFF"/>
  </sheetPr>
  <dimension ref="A1:Q79"/>
  <sheetViews>
    <sheetView topLeftCell="A1" showGridLines="0" zoomScale="90" workbookViewId="0">
      <selection activeCell="F70" sqref="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PP110.OPEN.INFO.QUARTER.HEAT.EIAS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52</v>
      </c>
      <c r="F36" s="1212" t="s">
        <v>53</v>
      </c>
      <c r="G36" s="79"/>
      <c r="Q36" s="76">
        <v>0</v>
      </c>
    </row>
    <row customHeight="1" ht="21">
      <c r="A37" s="881"/>
      <c r="D37" s="81"/>
      <c r="E37" s="393" t="s">
        <v>54</v>
      </c>
      <c r="F37" s="1212" t="s">
        <v>55</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56</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57</v>
      </c>
      <c r="F43" s="712" t="s">
        <v>19</v>
      </c>
      <c r="G43" s="75"/>
      <c r="I43" s="413"/>
      <c r="J43" s="878"/>
      <c r="Q43" s="411">
        <v>0</v>
      </c>
    </row>
    <row s="1637" customFormat="1" customHeight="1" ht="27" hidden="1">
      <c r="A44" s="786"/>
      <c r="B44" s="415"/>
      <c r="C44" s="410"/>
      <c r="D44" s="412"/>
      <c r="E44" s="1167" t="s">
        <v>58</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59</v>
      </c>
      <c r="F46" s="712" t="s">
        <v>19</v>
      </c>
      <c r="G46" s="75"/>
      <c r="H46" s="411"/>
      <c r="I46" s="413"/>
      <c r="J46" s="878"/>
      <c r="Q46" s="432">
        <v>0</v>
      </c>
    </row>
    <row s="1637" customFormat="1" customHeight="1" ht="24.75" hidden="1">
      <c r="A47" s="786"/>
      <c r="B47" s="415"/>
      <c r="C47" s="410"/>
      <c r="D47" s="412"/>
      <c r="E47" s="1167" t="s">
        <v>60</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61</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62</v>
      </c>
      <c r="F53" s="1050" t="s">
        <v>19</v>
      </c>
      <c r="G53" s="534"/>
      <c r="I53" s="536"/>
      <c r="J53" s="880"/>
      <c r="P53" s="537"/>
      <c r="Q53" s="535">
        <v>0</v>
      </c>
    </row>
    <row s="1637" customFormat="1" customHeight="1" ht="27" hidden="1">
      <c r="A54" s="788"/>
      <c r="B54" s="415"/>
      <c r="C54" s="532"/>
      <c r="D54" s="533"/>
      <c r="E54" s="393" t="s">
        <v>63</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64</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65</v>
      </c>
      <c r="F58" s="1050" t="s">
        <v>66</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c r="G59" s="534"/>
      <c r="I59" s="536"/>
      <c r="J59" s="880"/>
      <c r="P59" s="537"/>
      <c r="Q59" s="535">
        <v>0</v>
      </c>
    </row>
    <row s="1637" customFormat="1" customHeight="1" ht="15" hidden="1">
      <c r="A60" s="788"/>
      <c r="B60" s="415"/>
      <c r="C60" s="532"/>
      <c r="D60" s="533"/>
      <c r="E60" s="1167" t="s">
        <v>67</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68</v>
      </c>
      <c r="F62" s="1673" t="s">
        <v>66</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69</v>
      </c>
      <c r="F64" s="218" t="s">
        <v>70</v>
      </c>
      <c r="G64" s="79"/>
      <c r="Q64" s="76">
        <v>20</v>
      </c>
    </row>
    <row customHeight="1" ht="21">
      <c r="A65" s="789"/>
      <c r="B65" s="101"/>
      <c r="D65" s="84"/>
      <c r="E65" s="393" t="s">
        <v>71</v>
      </c>
      <c r="F65" s="218" t="s">
        <v>72</v>
      </c>
      <c r="G65" s="79"/>
      <c r="Q65" s="76">
        <v>20</v>
      </c>
    </row>
    <row customHeight="1" ht="36.75">
      <c r="D66" s="77"/>
      <c r="E66" s="395" t="s">
        <v>73</v>
      </c>
      <c r="F66" s="1056"/>
      <c r="G66" s="75"/>
      <c r="Q66" s="76">
        <v>35</v>
      </c>
    </row>
    <row customHeight="1" ht="21">
      <c r="A67" s="789"/>
      <c r="D67" s="412"/>
      <c r="E67" s="393" t="s">
        <v>74</v>
      </c>
      <c r="F67" s="273" t="s">
        <v>75</v>
      </c>
      <c r="G67" s="79"/>
      <c r="Q67" s="76">
        <v>20</v>
      </c>
    </row>
    <row customHeight="1" ht="21">
      <c r="A68" s="789"/>
      <c r="B68" s="101"/>
      <c r="D68" s="84"/>
      <c r="E68" s="393" t="s">
        <v>76</v>
      </c>
      <c r="F68" s="273" t="s">
        <v>77</v>
      </c>
      <c r="G68" s="79"/>
      <c r="Q68" s="76">
        <v>20</v>
      </c>
    </row>
    <row customHeight="1" ht="21">
      <c r="A69" s="789"/>
      <c r="B69" s="101"/>
      <c r="D69" s="84"/>
      <c r="E69" s="393" t="s">
        <v>78</v>
      </c>
      <c r="F69" s="273" t="s">
        <v>79</v>
      </c>
      <c r="G69" s="79"/>
      <c r="Q69" s="76">
        <v>20</v>
      </c>
    </row>
    <row customHeight="1" ht="21">
      <c r="D70" s="412"/>
      <c r="E70" s="393" t="s">
        <v>80</v>
      </c>
      <c r="F70" s="2631" t="s">
        <v>81</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82</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D999DE43-DEA3-2B63-4DBC-0.01D90D06}"/>
    <hyperlink ref="H17" location="Титульный!H9" display="Как заполнить?" tooltip="Помощь по работе с полями отчётной формы" xr:uid="{A1B2EA14-F447-ADF1-9486-0.C0436C8D}"/>
    <hyperlink ref="H39" location="Титульный!H9" display="Как заполнить?" tooltip="Помощь по работе с полями отчётной формы" xr:uid="{2FFE2003-712D-A5FF-447C-0.189BBAEE}"/>
    <hyperlink ref="H62" location="Титульный!H9" display="Как заполнить?" tooltip="Помощь по работе с полями отчётной формы" xr:uid="{4FA2175F-E14E-429A-E428-0.B5592DD5}"/>
    <hyperlink ref="F70" r:id="rId4" xr:uid="{7DC73A84-4E95-5D72-ED79-0.B50DD32}"/>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70E566-6229-0C6A-7302-0.61A658EA}" mc:Ignorable="x14ac xr xr2 xr3">
  <sheetPr>
    <tabColor rgb="FFCCCCFF"/>
    <pageSetUpPr fitToPage="1"/>
  </sheetPr>
  <dimension ref="A1:AC29"/>
  <sheetViews>
    <sheetView topLeftCell="A1" showGridLines="0" zoomScale="90" workbookViewId="0">
      <selection activeCell="H24" sqref="H24"/>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83</v>
      </c>
      <c r="H1" s="496" t="s">
        <v>84</v>
      </c>
      <c r="I1" s="229" t="s">
        <v>85</v>
      </c>
      <c r="J1" s="249" t="s">
        <v>83</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86</v>
      </c>
      <c r="F8" s="2104"/>
      <c r="G8" s="2105"/>
      <c r="H8" s="2106" t="s">
        <v>87</v>
      </c>
      <c r="I8" s="2106"/>
      <c r="J8" s="157"/>
      <c r="K8" s="157"/>
      <c r="L8" s="157"/>
      <c r="M8" s="157"/>
      <c r="N8" s="228"/>
      <c r="O8" s="157"/>
      <c r="P8" s="227"/>
      <c r="Q8" s="227"/>
      <c r="R8" s="227"/>
      <c r="S8" s="227"/>
      <c r="AC8" s="118">
        <v>14</v>
      </c>
    </row>
    <row s="1821" customFormat="1" customHeight="1" ht="21">
      <c r="A9" s="760"/>
      <c r="B9" s="419"/>
      <c r="C9" s="760"/>
      <c r="D9" s="166"/>
      <c r="E9" s="779" t="s">
        <v>88</v>
      </c>
      <c r="F9" s="779"/>
      <c r="G9" s="174" t="s">
        <v>89</v>
      </c>
      <c r="H9" s="174" t="s">
        <v>89</v>
      </c>
      <c r="I9" s="174" t="s">
        <v>85</v>
      </c>
      <c r="J9" s="157"/>
      <c r="K9" s="157"/>
      <c r="L9" s="157"/>
      <c r="M9" s="157"/>
      <c r="N9" s="228"/>
      <c r="O9" s="157"/>
      <c r="P9" s="227"/>
      <c r="Q9" s="227"/>
      <c r="R9" s="227"/>
      <c r="S9" s="227"/>
      <c r="AC9" s="118">
        <v>20</v>
      </c>
    </row>
    <row customHeight="1" ht="11.25">
      <c r="D10" s="178"/>
      <c r="E10" s="780" t="s">
        <v>90</v>
      </c>
      <c r="F10" s="780"/>
      <c r="G10" s="225" t="s">
        <v>91</v>
      </c>
      <c r="H10" s="225" t="s">
        <v>92</v>
      </c>
      <c r="I10" s="225" t="s">
        <v>93</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94</v>
      </c>
      <c r="K11" s="157"/>
      <c r="L11" s="157"/>
      <c r="M11" s="157" t="s">
        <v>95</v>
      </c>
      <c r="N11" s="228" t="s">
        <v>96</v>
      </c>
      <c r="O11" s="157" t="s">
        <v>97</v>
      </c>
      <c r="P11" s="227"/>
      <c r="Q11" s="227"/>
      <c r="R11" s="227"/>
      <c r="S11" s="227"/>
      <c r="AC11" s="118">
        <v>1</v>
      </c>
    </row>
    <row s="1821" customFormat="1" customHeight="1" ht="15">
      <c r="A12" s="2101">
        <v>1</v>
      </c>
      <c r="B12" s="419"/>
      <c r="C12" s="760"/>
      <c r="D12" s="784"/>
      <c r="E12" s="221">
        <f>A12</f>
        <v>1</v>
      </c>
      <c r="F12" s="804" t="s">
        <v>98</v>
      </c>
      <c r="G12" s="542" t="s">
        <v>99</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100</v>
      </c>
      <c r="G13" s="795" t="s">
        <v>99</v>
      </c>
      <c r="H13" s="795" t="s">
        <v>99</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82</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0B1991-D213-0DA5-AD46-0.5132E812}"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88</v>
      </c>
      <c r="E10" s="525" t="s">
        <v>89</v>
      </c>
      <c r="F10" s="525" t="s">
        <v>108</v>
      </c>
      <c r="G10" s="2135" t="s">
        <v>88</v>
      </c>
      <c r="H10" s="2136"/>
      <c r="I10" s="525" t="s">
        <v>89</v>
      </c>
      <c r="J10" s="525" t="s">
        <v>108</v>
      </c>
      <c r="K10" s="2135" t="s">
        <v>88</v>
      </c>
      <c r="L10" s="2136"/>
      <c r="M10" s="525" t="s">
        <v>89</v>
      </c>
      <c r="N10" s="1629"/>
      <c r="AM10" s="585">
        <v>23</v>
      </c>
    </row>
    <row s="1855" customFormat="1" customHeight="1" ht="11.25" hidden="1">
      <c r="A11" s="595"/>
      <c r="B11" s="595"/>
      <c r="C11" s="595"/>
      <c r="D11" s="596" t="s">
        <v>109</v>
      </c>
      <c r="E11" s="596" t="s">
        <v>110</v>
      </c>
      <c r="F11" s="596" t="s">
        <v>90</v>
      </c>
      <c r="G11" s="2117" t="s">
        <v>91</v>
      </c>
      <c r="H11" s="2118"/>
      <c r="I11" s="596" t="s">
        <v>111</v>
      </c>
      <c r="J11" s="596" t="s">
        <v>92</v>
      </c>
      <c r="K11" s="2119" t="s">
        <v>93</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15.75">
      <c r="A13" s="295"/>
      <c r="B13" s="295"/>
      <c r="C13" s="528"/>
      <c r="D13" s="2110" t="s">
        <v>109</v>
      </c>
      <c r="E13" s="2111" t="str">
        <f>INDEX(VD_NAME_LIST,MATCH("4190068",VD_ID_LIST,0))&amp;"; "&amp;INDEX(VD_NAME_LIST,MATCH("4190070",VD_ID_LIST,0))&amp;"; "&amp;INDEX(VD_NAME_LIST,MATCH("4190072",VD_ID_LIST,0))&amp;"; "&amp;INDEX(VD_NAME_LIST,MATCH("4190073",VD_ID_LIST,0))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F13" s="2114" t="s">
        <v>66</v>
      </c>
      <c r="G13" s="2115"/>
      <c r="H13" s="2116">
        <v>1</v>
      </c>
      <c r="I13" s="2107" t="str">
        <f>IF(U13="","",INDEX(TERRITORY_MR_LIST,MATCH(U13,TERRITORY_LIST_ID,0)))</f>
        <v>городской округ город Волгореченск</v>
      </c>
      <c r="J13" s="2109" t="s">
        <v>66</v>
      </c>
      <c r="K13" s="604"/>
      <c r="L13" s="529" t="s">
        <v>109</v>
      </c>
      <c r="M13" s="2632" t="s">
        <v>117</v>
      </c>
      <c r="N13" s="814"/>
      <c r="O13" s="1418" t="s">
        <v>118</v>
      </c>
      <c r="P13" s="1415" t="str">
        <f>$E$13</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Q13" s="1415" t="str">
        <f>IF($F$13="нет","без дифференциации",$I$13)</f>
        <v>городской округ город Волгореченск</v>
      </c>
      <c r="R13" s="1415" t="str">
        <f>IF($J$13="нет","без дифференциации",M13)</f>
        <v>Централизованная система теплоснабжения г. Волгореченск</v>
      </c>
      <c r="S13" s="1418"/>
      <c r="T13" s="1418"/>
      <c r="U13" s="1268" t="s">
        <v>98</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22</v>
      </c>
      <c r="L16" s="179"/>
      <c r="M16" s="610"/>
      <c r="N16" s="1629"/>
      <c r="AM16" s="585">
        <v>15</v>
      </c>
    </row>
    <row customHeight="1" ht="11.25" hidden="1">
      <c r="A17" s="585" t="s">
        <v>82</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5CED8F-349F-D482-1579-0.E804CA1B}"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88</v>
      </c>
      <c r="E9" s="2103" t="s">
        <v>124</v>
      </c>
      <c r="F9" s="2105"/>
      <c r="G9" s="2129" t="s">
        <v>105</v>
      </c>
      <c r="H9" s="2129" t="s">
        <v>88</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89</v>
      </c>
      <c r="F10" s="1286" t="s">
        <v>130</v>
      </c>
      <c r="G10" s="2129"/>
      <c r="H10" s="2129"/>
      <c r="I10" s="2129"/>
      <c r="J10" s="2129"/>
      <c r="K10" s="112" t="s">
        <v>108</v>
      </c>
      <c r="L10" s="2129" t="s">
        <v>88</v>
      </c>
      <c r="M10" s="2129"/>
      <c r="N10" s="112" t="s">
        <v>131</v>
      </c>
      <c r="O10" s="112" t="s">
        <v>108</v>
      </c>
      <c r="P10" s="2129" t="s">
        <v>88</v>
      </c>
      <c r="Q10" s="2129"/>
      <c r="R10" s="112" t="s">
        <v>131</v>
      </c>
      <c r="S10" s="285" t="s">
        <v>108</v>
      </c>
      <c r="T10" s="2129" t="s">
        <v>88</v>
      </c>
      <c r="U10" s="2129"/>
      <c r="V10" s="285" t="s">
        <v>89</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109</v>
      </c>
      <c r="E11" s="1251" t="s">
        <v>110</v>
      </c>
      <c r="F11" s="1251"/>
      <c r="G11" s="1251" t="s">
        <v>90</v>
      </c>
      <c r="H11" s="2158" t="s">
        <v>111</v>
      </c>
      <c r="I11" s="2158"/>
      <c r="J11" s="1251" t="s">
        <v>92</v>
      </c>
      <c r="K11" s="1251" t="s">
        <v>93</v>
      </c>
      <c r="L11" s="2158" t="s">
        <v>112</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167</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162</v>
      </c>
      <c r="AD23" s="1269" t="s">
        <v>163</v>
      </c>
      <c r="AE23" s="1269" t="s">
        <v>164</v>
      </c>
      <c r="AF23" s="1269" t="s">
        <v>165</v>
      </c>
      <c r="AG23" s="1269" t="s">
        <v>166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168</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169</v>
      </c>
      <c r="AD28" s="1269" t="s">
        <v>170</v>
      </c>
      <c r="AE28" s="1269" t="s">
        <v>171</v>
      </c>
      <c r="AF28" s="1269" t="s">
        <v>172</v>
      </c>
      <c r="AG28" s="1269" t="s">
        <v>173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174</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175</v>
      </c>
      <c r="AD33" s="1269" t="s">
        <v>176</v>
      </c>
      <c r="AE33" s="1269" t="s">
        <v>177</v>
      </c>
      <c r="AF33" s="1269" t="s">
        <v>178</v>
      </c>
      <c r="AG33" s="1269" t="s">
        <v>179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180</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181</v>
      </c>
      <c r="AD38" s="1269" t="s">
        <v>182</v>
      </c>
      <c r="AE38" s="1269" t="s">
        <v>183</v>
      </c>
      <c r="AF38" s="1269" t="s">
        <v>184</v>
      </c>
      <c r="AG38" s="1269" t="s">
        <v>185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186</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187</v>
      </c>
      <c r="AD43" s="1269" t="s">
        <v>188</v>
      </c>
      <c r="AE43" s="1269" t="s">
        <v>189</v>
      </c>
      <c r="AF43" s="1269" t="s">
        <v>190</v>
      </c>
      <c r="AG43" s="1269" t="s">
        <v>191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192</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193</v>
      </c>
      <c r="AD48" s="1269" t="s">
        <v>194</v>
      </c>
      <c r="AE48" s="1269" t="s">
        <v>195</v>
      </c>
      <c r="AF48" s="1269" t="s">
        <v>196</v>
      </c>
      <c r="AG48" s="1269" t="s">
        <v>197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198</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199</v>
      </c>
      <c r="AD53" s="1269" t="s">
        <v>200</v>
      </c>
      <c r="AE53" s="1269" t="s">
        <v>201</v>
      </c>
      <c r="AF53" s="1269" t="s">
        <v>202</v>
      </c>
      <c r="AG53" s="1269" t="s">
        <v>203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204</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205</v>
      </c>
      <c r="AD58" s="1269" t="s">
        <v>206</v>
      </c>
      <c r="AE58" s="1269" t="s">
        <v>207</v>
      </c>
      <c r="AF58" s="1269" t="s">
        <v>208</v>
      </c>
      <c r="AG58" s="1269" t="s">
        <v>209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210</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211</v>
      </c>
      <c r="AD63" s="1269" t="s">
        <v>212</v>
      </c>
      <c r="AE63" s="1269" t="s">
        <v>213</v>
      </c>
      <c r="AF63" s="1269" t="s">
        <v>214</v>
      </c>
      <c r="AG63" s="1269" t="s">
        <v>215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216</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217</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218</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219</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220</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221</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222</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223</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224</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225</v>
      </c>
      <c r="AD79" s="1269" t="s">
        <v>226</v>
      </c>
      <c r="AE79" s="1269" t="s">
        <v>227</v>
      </c>
      <c r="AF79" s="1269" t="s">
        <v>228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229</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230</v>
      </c>
      <c r="AD84" s="1269" t="s">
        <v>231</v>
      </c>
      <c r="AE84" s="1269" t="s">
        <v>232</v>
      </c>
      <c r="AF84" s="1269" t="s">
        <v>233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234</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235</v>
      </c>
      <c r="AD89" s="1269" t="s">
        <v>236</v>
      </c>
      <c r="AE89" s="1269" t="s">
        <v>237</v>
      </c>
      <c r="AF89" s="1269" t="s">
        <v>238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239</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240</v>
      </c>
      <c r="AD94" s="1269" t="s">
        <v>241</v>
      </c>
      <c r="AE94" s="1269" t="s">
        <v>242</v>
      </c>
      <c r="AF94" s="1269" t="s">
        <v>243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244</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249</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250</v>
      </c>
      <c r="AD105" s="1269" t="s">
        <v>251</v>
      </c>
      <c r="AE105" s="1269" t="s">
        <v>252</v>
      </c>
      <c r="AF105" s="1269" t="s">
        <v>253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254</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255</v>
      </c>
      <c r="AD110" s="1269" t="s">
        <v>256</v>
      </c>
      <c r="AE110" s="1269" t="s">
        <v>257</v>
      </c>
      <c r="AF110" s="1269" t="s">
        <v>258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259</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260</v>
      </c>
      <c r="AD115" s="1269" t="s">
        <v>261</v>
      </c>
      <c r="AE115" s="1269" t="s">
        <v>262</v>
      </c>
      <c r="AF115" s="1269" t="s">
        <v>263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264</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265</v>
      </c>
      <c r="AD121" s="1269" t="s">
        <v>266</v>
      </c>
      <c r="AE121" s="1269" t="s">
        <v>267</v>
      </c>
      <c r="AF121" s="1269" t="s">
        <v>268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269</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270</v>
      </c>
      <c r="AD126" s="1269" t="s">
        <v>271</v>
      </c>
      <c r="AE126" s="1269" t="s">
        <v>272</v>
      </c>
      <c r="AF126" s="1269" t="s">
        <v>273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274</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275</v>
      </c>
      <c r="AD131" s="1269" t="s">
        <v>276</v>
      </c>
      <c r="AE131" s="1269" t="s">
        <v>277</v>
      </c>
      <c r="AF131" s="1269" t="s">
        <v>278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82</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21461E-A0BC-E832-6B26-0.C922F5BD}"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279</v>
      </c>
      <c r="M2" s="1555" t="s">
        <v>280</v>
      </c>
      <c r="R2" s="1555" t="s">
        <v>281</v>
      </c>
      <c r="S2" s="1555" t="s">
        <v>280</v>
      </c>
      <c r="X2" s="1555" t="s">
        <v>279</v>
      </c>
      <c r="Y2" s="1555" t="s">
        <v>280</v>
      </c>
      <c r="AD2" s="1555" t="s">
        <v>279</v>
      </c>
      <c r="AE2" s="1555" t="s">
        <v>280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282</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88</v>
      </c>
      <c r="E8" s="2129" t="s">
        <v>105</v>
      </c>
      <c r="F8" s="2194" t="s">
        <v>124</v>
      </c>
      <c r="G8" s="2195"/>
      <c r="H8" s="2194" t="s">
        <v>88</v>
      </c>
      <c r="I8" s="2195"/>
      <c r="J8" s="2129" t="s">
        <v>125</v>
      </c>
      <c r="K8" s="1558"/>
      <c r="L8" s="2198" t="s">
        <v>283</v>
      </c>
      <c r="M8" s="2198"/>
      <c r="N8" s="2198"/>
      <c r="O8" s="2198"/>
      <c r="P8" s="2198"/>
      <c r="Q8" s="1559"/>
      <c r="R8" s="2098" t="s">
        <v>284</v>
      </c>
      <c r="S8" s="2199"/>
      <c r="T8" s="2199"/>
      <c r="U8" s="2199"/>
      <c r="V8" s="2199"/>
      <c r="W8" s="1559"/>
      <c r="X8" s="2200" t="s">
        <v>285</v>
      </c>
      <c r="Y8" s="2200"/>
      <c r="Z8" s="2200"/>
      <c r="AA8" s="2200"/>
      <c r="AB8" s="2200"/>
      <c r="AC8" s="1560"/>
      <c r="AD8" s="2129" t="s">
        <v>286</v>
      </c>
      <c r="AE8" s="2129"/>
      <c r="AF8" s="2129"/>
      <c r="AG8" s="2129"/>
      <c r="AH8" s="2103"/>
      <c r="AI8" s="2129" t="s">
        <v>287</v>
      </c>
      <c r="AJ8" s="1576"/>
      <c r="BM8" s="295">
        <v>32</v>
      </c>
    </row>
    <row customHeight="1" ht="23.25">
      <c r="D9" s="2129"/>
      <c r="E9" s="2129"/>
      <c r="F9" s="2177" t="s">
        <v>89</v>
      </c>
      <c r="G9" s="2177" t="s">
        <v>130</v>
      </c>
      <c r="H9" s="2196"/>
      <c r="I9" s="2197"/>
      <c r="J9" s="2103"/>
      <c r="K9" s="1561"/>
      <c r="L9" s="2129" t="s">
        <v>288</v>
      </c>
      <c r="M9" s="2103"/>
      <c r="N9" s="2194" t="s">
        <v>88</v>
      </c>
      <c r="O9" s="2195"/>
      <c r="P9" s="2129" t="s">
        <v>131</v>
      </c>
      <c r="Q9" s="1558"/>
      <c r="R9" s="2129" t="s">
        <v>288</v>
      </c>
      <c r="S9" s="2103"/>
      <c r="T9" s="2194" t="s">
        <v>88</v>
      </c>
      <c r="U9" s="2195"/>
      <c r="V9" s="2129" t="s">
        <v>131</v>
      </c>
      <c r="W9" s="1558"/>
      <c r="X9" s="2129" t="s">
        <v>288</v>
      </c>
      <c r="Y9" s="2103"/>
      <c r="Z9" s="2194" t="s">
        <v>88</v>
      </c>
      <c r="AA9" s="2195"/>
      <c r="AB9" s="2129" t="s">
        <v>289</v>
      </c>
      <c r="AC9" s="1558"/>
      <c r="AD9" s="2129" t="s">
        <v>288</v>
      </c>
      <c r="AE9" s="2103"/>
      <c r="AF9" s="2194" t="s">
        <v>88</v>
      </c>
      <c r="AG9" s="2195"/>
      <c r="AH9" s="2103" t="s">
        <v>289</v>
      </c>
      <c r="AI9" s="2129"/>
      <c r="AJ9" s="1576"/>
      <c r="BM9" s="295">
        <v>22</v>
      </c>
    </row>
    <row customHeight="1" ht="24">
      <c r="D10" s="2177"/>
      <c r="E10" s="2177"/>
      <c r="F10" s="2201"/>
      <c r="G10" s="2201"/>
      <c r="H10" s="2202"/>
      <c r="I10" s="2203"/>
      <c r="J10" s="2194"/>
      <c r="K10" s="1561"/>
      <c r="L10" s="1580" t="s">
        <v>290</v>
      </c>
      <c r="M10" s="1575" t="s">
        <v>291</v>
      </c>
      <c r="N10" s="2196"/>
      <c r="O10" s="2197"/>
      <c r="P10" s="2177"/>
      <c r="Q10" s="1558"/>
      <c r="R10" s="1580" t="s">
        <v>290</v>
      </c>
      <c r="S10" s="1575" t="s">
        <v>291</v>
      </c>
      <c r="T10" s="2196"/>
      <c r="U10" s="2197"/>
      <c r="V10" s="2177"/>
      <c r="W10" s="1558"/>
      <c r="X10" s="1580" t="s">
        <v>290</v>
      </c>
      <c r="Y10" s="1575" t="s">
        <v>291</v>
      </c>
      <c r="Z10" s="2196"/>
      <c r="AA10" s="2197"/>
      <c r="AB10" s="2177"/>
      <c r="AC10" s="1558"/>
      <c r="AD10" s="1580" t="s">
        <v>290</v>
      </c>
      <c r="AE10" s="1575" t="s">
        <v>291</v>
      </c>
      <c r="AF10" s="2196"/>
      <c r="AG10" s="2197"/>
      <c r="AH10" s="2194"/>
      <c r="AI10" s="2177"/>
      <c r="AJ10" s="1576"/>
      <c r="AK10" s="256" t="s">
        <v>292</v>
      </c>
      <c r="AL10" s="256" t="s">
        <v>132</v>
      </c>
      <c r="BM10" s="295">
        <v>23</v>
      </c>
    </row>
    <row customHeight="1" ht="15">
      <c r="D11" s="2185" t="s">
        <v>109</v>
      </c>
      <c r="E11" s="2181" t="s">
        <v>293</v>
      </c>
      <c r="F11" s="2181" t="s">
        <v>294</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293</v>
      </c>
      <c r="F17" s="2181" t="s">
        <v>295</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90</v>
      </c>
      <c r="E23" s="2181" t="s">
        <v>293</v>
      </c>
      <c r="F23" s="2181" t="s">
        <v>296</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98</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91</v>
      </c>
      <c r="E29" s="2181" t="s">
        <v>293</v>
      </c>
      <c r="F29" s="2181" t="s">
        <v>297</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293</v>
      </c>
      <c r="F35" s="2181" t="s">
        <v>298</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82</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D9D819-56ED-9C7E-102B-0.81F94063}"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299</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300</v>
      </c>
      <c r="E8" s="2207"/>
      <c r="F8" s="2207"/>
      <c r="G8" s="2210" t="s">
        <v>301</v>
      </c>
      <c r="J8" s="457">
        <v>11</v>
      </c>
    </row>
    <row customHeight="1" ht="11.25">
      <c r="A9" s="459"/>
      <c r="B9" s="504"/>
      <c r="C9" s="459"/>
      <c r="D9" s="474" t="s">
        <v>88</v>
      </c>
      <c r="E9" s="448" t="s">
        <v>302</v>
      </c>
      <c r="F9" s="448" t="s">
        <v>303</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304</v>
      </c>
      <c r="F11" s="1013" t="str">
        <f>IF(region_name="","",region_name)</f>
        <v>Костромская область</v>
      </c>
      <c r="G11" s="1014" t="s">
        <v>305</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306</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307</v>
      </c>
      <c r="E14" s="1012" t="s">
        <v>308</v>
      </c>
      <c r="F14" s="1013" t="str">
        <f>IF(inn="","",inn)</f>
        <v>4431002987</v>
      </c>
      <c r="G14" s="1014" t="s">
        <v>309</v>
      </c>
      <c r="H14" s="477"/>
      <c r="J14" s="457">
        <v>0</v>
      </c>
    </row>
    <row customHeight="1" ht="22.5" hidden="1">
      <c r="A15" s="459"/>
      <c r="B15" s="504"/>
      <c r="C15" s="459"/>
      <c r="D15" s="1011" t="s">
        <v>310</v>
      </c>
      <c r="E15" s="1012" t="s">
        <v>311</v>
      </c>
      <c r="F15" s="1013" t="str">
        <f>IF(kpp="","",kpp)</f>
        <v>443101001</v>
      </c>
      <c r="G15" s="1014" t="s">
        <v>312</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90</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91</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313</v>
      </c>
      <c r="B19" s="504"/>
      <c r="C19" s="2215"/>
      <c r="D19" s="447" t="str">
        <f>A19</f>
        <v>5.1</v>
      </c>
      <c r="E19" s="444" t="s">
        <v>314</v>
      </c>
      <c r="F19" s="445" t="s">
        <v>306</v>
      </c>
      <c r="G19" s="446" t="s">
        <v>315</v>
      </c>
      <c r="H19" s="477"/>
      <c r="I19" s="854"/>
      <c r="J19" s="457">
        <v>0</v>
      </c>
    </row>
    <row customHeight="1" ht="24" hidden="1">
      <c r="A20" s="2204"/>
      <c r="B20" s="504"/>
      <c r="C20" s="2215"/>
      <c r="D20" s="442" t="str">
        <f>D19&amp;".1"</f>
        <v>5.1.1</v>
      </c>
      <c r="E20" s="441" t="s">
        <v>316</v>
      </c>
      <c r="F20" s="883" t="s">
        <v>22</v>
      </c>
      <c r="G20" s="476"/>
      <c r="H20" s="477"/>
      <c r="I20" s="854"/>
      <c r="J20" s="457">
        <v>0</v>
      </c>
    </row>
    <row customHeight="1" ht="22.5" hidden="1">
      <c r="A21" s="2204"/>
      <c r="B21" s="504"/>
      <c r="C21" s="2215"/>
      <c r="D21" s="442" t="str">
        <f>D19&amp;".2"</f>
        <v>5.1.2</v>
      </c>
      <c r="E21" s="441" t="s">
        <v>317</v>
      </c>
      <c r="F21" s="1735" t="s">
        <v>22</v>
      </c>
      <c r="G21" s="446" t="s">
        <v>318</v>
      </c>
      <c r="H21" s="477"/>
      <c r="I21" s="854"/>
      <c r="J21" s="457">
        <v>0</v>
      </c>
    </row>
    <row customHeight="1" ht="22.5" hidden="1">
      <c r="A22" s="2204"/>
      <c r="B22" s="504"/>
      <c r="C22" s="2215"/>
      <c r="D22" s="442" t="str">
        <f>D19&amp;".3"</f>
        <v>5.1.3</v>
      </c>
      <c r="E22" s="441" t="s">
        <v>319</v>
      </c>
      <c r="F22" s="883" t="s">
        <v>22</v>
      </c>
      <c r="G22" s="476"/>
      <c r="H22" s="477"/>
      <c r="I22" s="854"/>
      <c r="J22" s="457">
        <v>0</v>
      </c>
    </row>
    <row customHeight="1" ht="22.5" hidden="1">
      <c r="A23" s="2204"/>
      <c r="B23" s="504"/>
      <c r="C23" s="2215"/>
      <c r="D23" s="442" t="str">
        <f>D19&amp;".4"</f>
        <v>5.1.4</v>
      </c>
      <c r="E23" s="441" t="s">
        <v>320</v>
      </c>
      <c r="F23" s="883" t="s">
        <v>22</v>
      </c>
      <c r="G23" s="446" t="s">
        <v>321</v>
      </c>
      <c r="H23" s="477"/>
      <c r="I23" s="854"/>
      <c r="J23" s="457">
        <v>0</v>
      </c>
    </row>
    <row customHeight="1" ht="22.5" hidden="1">
      <c r="A24" s="1980"/>
      <c r="B24" s="504"/>
      <c r="C24" s="494"/>
      <c r="D24" s="469"/>
      <c r="E24" s="1170" t="s">
        <v>322</v>
      </c>
      <c r="F24" s="470"/>
      <c r="G24" s="471"/>
      <c r="H24" s="477"/>
      <c r="I24" s="854"/>
      <c r="J24" s="457">
        <v>0</v>
      </c>
    </row>
    <row s="503" customFormat="1" customHeight="1" ht="24.75" hidden="1">
      <c r="A25" s="459"/>
      <c r="B25" s="504"/>
      <c r="C25" s="504"/>
      <c r="D25" s="1008" t="s">
        <v>90</v>
      </c>
      <c r="E25" s="1010" t="s">
        <v>323</v>
      </c>
      <c r="F25" s="1015" t="s">
        <v>306</v>
      </c>
      <c r="G25" s="1010"/>
      <c r="J25" s="503">
        <v>0</v>
      </c>
    </row>
    <row s="503" customFormat="1" customHeight="1" ht="11.25" hidden="1">
      <c r="A26" s="459"/>
      <c r="B26" s="504"/>
      <c r="C26" s="504"/>
      <c r="D26" s="1008" t="s">
        <v>324</v>
      </c>
      <c r="E26" s="1009" t="s">
        <v>325</v>
      </c>
      <c r="F26" s="1015" t="s">
        <v>306</v>
      </c>
      <c r="G26" s="1010"/>
      <c r="J26" s="503">
        <v>0</v>
      </c>
    </row>
    <row s="503" customFormat="1" customHeight="1" ht="11.25" hidden="1">
      <c r="A27" s="459"/>
      <c r="B27" s="504"/>
      <c r="C27" s="504"/>
      <c r="D27" s="1008" t="s">
        <v>326</v>
      </c>
      <c r="E27" s="1016" t="s">
        <v>327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328</v>
      </c>
      <c r="E28" s="1016" t="s">
        <v>329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330</v>
      </c>
      <c r="E29" s="1016" t="s">
        <v>331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332</v>
      </c>
      <c r="E30" s="1009" t="s">
        <v>333</v>
      </c>
      <c r="F30" s="1017"/>
      <c r="G30" s="1010"/>
      <c r="J30" s="503">
        <v>0</v>
      </c>
    </row>
    <row s="503" customFormat="1" customHeight="1" ht="11.25" hidden="1">
      <c r="A31" s="459"/>
      <c r="B31" s="504"/>
      <c r="C31" s="504"/>
      <c r="D31" s="1008" t="s">
        <v>334</v>
      </c>
      <c r="E31" s="1009" t="s">
        <v>335</v>
      </c>
      <c r="F31" s="1017"/>
      <c r="G31" s="1010"/>
      <c r="J31" s="503">
        <v>0</v>
      </c>
    </row>
    <row s="503" customFormat="1" customHeight="1" ht="11.25" hidden="1">
      <c r="A32" s="459"/>
      <c r="B32" s="504"/>
      <c r="C32" s="504"/>
      <c r="D32" s="1008" t="s">
        <v>336</v>
      </c>
      <c r="E32" s="1009" t="s">
        <v>337</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306</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338</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338</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306</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339</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340</v>
      </c>
      <c r="H44" s="477"/>
      <c r="J44" s="457">
        <v>22</v>
      </c>
    </row>
    <row customHeight="1" ht="23.25">
      <c r="A45" s="459"/>
      <c r="B45" s="504"/>
      <c r="C45" s="459"/>
      <c r="D45" s="442">
        <f>D44+1</f>
        <v>12</v>
      </c>
      <c r="E45" s="440" t="s">
        <v>341</v>
      </c>
      <c r="F45" s="445" t="s">
        <v>306</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342</v>
      </c>
      <c r="H46" s="477"/>
      <c r="J46" s="457">
        <v>23</v>
      </c>
    </row>
    <row customHeight="1" ht="24">
      <c r="A47" s="2204"/>
      <c r="B47" s="504"/>
      <c r="C47" s="494"/>
      <c r="D47" s="442" t="str">
        <f>D45&amp;".2"</f>
        <v>12.2</v>
      </c>
      <c r="E47" s="444" t="s">
        <v>343</v>
      </c>
      <c r="F47" s="492"/>
      <c r="G47" s="439" t="s">
        <v>344</v>
      </c>
      <c r="H47" s="477"/>
      <c r="J47" s="457">
        <v>23</v>
      </c>
    </row>
    <row customHeight="1" ht="24">
      <c r="A48" s="2204"/>
      <c r="B48" s="504"/>
      <c r="C48" s="494"/>
      <c r="D48" s="442" t="str">
        <f>D45&amp;".3"</f>
        <v>12.3</v>
      </c>
      <c r="E48" s="444" t="s">
        <v>345</v>
      </c>
      <c r="F48" s="492"/>
      <c r="G48" s="439" t="s">
        <v>346</v>
      </c>
      <c r="H48" s="477"/>
      <c r="J48" s="457">
        <v>23</v>
      </c>
    </row>
    <row customHeight="1" ht="24">
      <c r="A49" s="2204"/>
      <c r="B49" s="504"/>
      <c r="C49" s="494"/>
      <c r="D49" s="442" t="str">
        <f>IF(TEMPLATE_SPHERE="TKO",D45&amp;".0",D45&amp;".4")</f>
        <v>12.4</v>
      </c>
      <c r="E49" s="438" t="s">
        <v>347</v>
      </c>
      <c r="F49" s="1687"/>
      <c r="G49" s="1764" t="s">
        <v>348</v>
      </c>
      <c r="H49" s="477"/>
      <c r="J49" s="457">
        <v>23</v>
      </c>
    </row>
    <row customHeight="1" ht="24">
      <c r="A50" s="459"/>
      <c r="B50" s="504"/>
      <c r="C50" s="459"/>
      <c r="D50" s="469"/>
      <c r="E50" s="417" t="s">
        <v>349</v>
      </c>
      <c r="F50" s="470"/>
      <c r="G50" s="1764" t="s">
        <v>350</v>
      </c>
      <c r="H50" s="478"/>
      <c r="J50" s="457">
        <v>23</v>
      </c>
    </row>
    <row customHeight="1" ht="24">
      <c r="A51" s="860"/>
      <c r="B51" s="504"/>
      <c r="C51" s="494"/>
      <c r="D51" s="442">
        <f>D45+1</f>
        <v>13</v>
      </c>
      <c r="E51" s="530" t="s">
        <v>351</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82</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B8632A-2E16-D4AB-5D2E-0.DD347AA8}"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352</v>
      </c>
      <c r="I1" s="2219"/>
      <c r="J1" s="2219"/>
      <c r="K1" s="2219"/>
      <c r="L1" s="2219"/>
      <c r="M1" s="2219"/>
      <c r="N1" s="2219"/>
      <c r="O1" s="2219"/>
      <c r="P1" s="2219"/>
      <c r="Q1" s="2219"/>
      <c r="R1" s="2219"/>
      <c r="T1" s="2219" t="s">
        <v>353</v>
      </c>
      <c r="U1" s="2219"/>
      <c r="V1" s="2219"/>
      <c r="X1" s="2219" t="s">
        <v>354</v>
      </c>
      <c r="Y1" s="2219"/>
      <c r="Z1" s="2219"/>
      <c r="AB1" s="2219" t="s">
        <v>355</v>
      </c>
      <c r="AC1" s="2219"/>
      <c r="AT1" s="449" t="s">
        <v>14</v>
      </c>
    </row>
    <row customHeight="1" ht="14.25" hidden="1">
      <c r="AT2" s="449">
        <v>0</v>
      </c>
    </row>
    <row s="1615" customFormat="1" customHeight="1" ht="5.25">
      <c r="C3" s="703"/>
      <c r="D3" s="704"/>
      <c r="E3" s="704"/>
      <c r="F3" s="704"/>
      <c r="G3" s="704"/>
      <c r="H3" s="704" t="s">
        <v>356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300</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301</v>
      </c>
      <c r="AF7" s="2225" t="s">
        <v>301</v>
      </c>
      <c r="AG7" s="2225" t="s">
        <v>301</v>
      </c>
      <c r="AH7" s="2225" t="s">
        <v>301</v>
      </c>
      <c r="AT7" s="449">
        <v>14</v>
      </c>
    </row>
    <row customHeight="1" ht="27">
      <c r="C8" s="452"/>
      <c r="D8" s="2129" t="s">
        <v>88</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357</v>
      </c>
      <c r="I8" s="2228" t="s">
        <v>358</v>
      </c>
      <c r="J8" s="2225" t="s">
        <v>359</v>
      </c>
      <c r="K8" s="2225"/>
      <c r="L8" s="2225"/>
      <c r="M8" s="2220"/>
      <c r="N8" s="2225" t="s">
        <v>360</v>
      </c>
      <c r="O8" s="2225"/>
      <c r="P8" s="2225" t="s">
        <v>361</v>
      </c>
      <c r="Q8" s="2225"/>
      <c r="R8" s="2232" t="s">
        <v>362</v>
      </c>
      <c r="S8" s="826"/>
      <c r="T8" s="2230" t="s">
        <v>363</v>
      </c>
      <c r="U8" s="2230" t="s">
        <v>364</v>
      </c>
      <c r="V8" s="2230" t="s">
        <v>365</v>
      </c>
      <c r="W8" s="828"/>
      <c r="X8" s="2230" t="s">
        <v>366</v>
      </c>
      <c r="Y8" s="2230" t="s">
        <v>367</v>
      </c>
      <c r="Z8" s="2230" t="s">
        <v>368</v>
      </c>
      <c r="AA8" s="828"/>
      <c r="AB8" s="2230" t="s">
        <v>369</v>
      </c>
      <c r="AC8" s="2230" t="s">
        <v>362</v>
      </c>
      <c r="AD8" s="828"/>
      <c r="AE8" s="2225"/>
      <c r="AF8" s="2225"/>
      <c r="AG8" s="2225"/>
      <c r="AH8" s="2225"/>
      <c r="AT8" s="449">
        <v>26</v>
      </c>
    </row>
    <row customHeight="1" ht="46.5">
      <c r="C9" s="452"/>
      <c r="D9" s="2129"/>
      <c r="E9" s="2225"/>
      <c r="F9" s="2225"/>
      <c r="G9" s="831"/>
      <c r="H9" s="2227"/>
      <c r="I9" s="2229"/>
      <c r="J9" s="427" t="s">
        <v>370</v>
      </c>
      <c r="K9" s="427" t="s">
        <v>371</v>
      </c>
      <c r="L9" s="427" t="s">
        <v>372</v>
      </c>
      <c r="M9" s="433" t="s">
        <v>373</v>
      </c>
      <c r="N9" s="427" t="s">
        <v>374</v>
      </c>
      <c r="O9" s="427" t="s">
        <v>373</v>
      </c>
      <c r="P9" s="427" t="s">
        <v>375</v>
      </c>
      <c r="Q9" s="427" t="s">
        <v>373</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377</v>
      </c>
      <c r="AF12" s="2223" t="s">
        <v>378</v>
      </c>
      <c r="AG12" s="2223" t="s">
        <v>379</v>
      </c>
      <c r="AH12" s="2223" t="s">
        <v>380</v>
      </c>
      <c r="AI12" s="449"/>
      <c r="AM12" s="513"/>
      <c r="AP12" s="502" t="s">
        <v>381</v>
      </c>
      <c r="AQ12" s="502" t="s">
        <v>381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82</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D3483C-01DB-BA67-945A-0.91A66913}"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352</v>
      </c>
      <c r="I1" s="2219"/>
      <c r="V1" s="1609" t="s">
        <v>14</v>
      </c>
    </row>
    <row s="1637" customFormat="1" customHeight="1" ht="14.25" hidden="1">
      <c r="C2" s="1621"/>
      <c r="D2" s="2235" t="s">
        <v>109</v>
      </c>
      <c r="E2" s="2237"/>
      <c r="F2" s="1627"/>
      <c r="G2" s="1622" t="s">
        <v>109</v>
      </c>
      <c r="H2" s="1625"/>
      <c r="I2" s="1623"/>
      <c r="L2" s="1624"/>
      <c r="M2" s="1624"/>
      <c r="N2" s="1624"/>
      <c r="O2" s="1624" t="s">
        <v>382</v>
      </c>
      <c r="P2" s="1624"/>
      <c r="Q2" s="1624"/>
      <c r="R2" s="1626" t="s">
        <v>381</v>
      </c>
      <c r="S2" s="1626" t="s">
        <v>381</v>
      </c>
      <c r="T2" s="1624"/>
      <c r="U2" s="1624"/>
      <c r="V2" s="1620">
        <v>0</v>
      </c>
    </row>
    <row s="1637" customFormat="1" customHeight="1" ht="14.25" hidden="1">
      <c r="C3" s="1621"/>
      <c r="D3" s="2236"/>
      <c r="E3" s="2238"/>
      <c r="F3" s="407"/>
      <c r="G3" s="871"/>
      <c r="H3" s="871" t="s">
        <v>383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356</v>
      </c>
      <c r="I5" s="704"/>
      <c r="J5" s="704"/>
      <c r="L5" s="1616"/>
      <c r="M5" s="1616"/>
      <c r="N5" s="1616"/>
      <c r="O5" s="1616"/>
      <c r="P5" s="1616"/>
      <c r="Q5" s="1616"/>
      <c r="R5" s="1616"/>
      <c r="S5" s="1616"/>
      <c r="T5" s="1616"/>
      <c r="U5" s="1616"/>
      <c r="V5" s="1615">
        <v>5</v>
      </c>
    </row>
    <row customHeight="1" ht="29.25">
      <c r="C6" s="1518"/>
      <c r="D6" s="2239" t="s">
        <v>384</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300</v>
      </c>
      <c r="E10" s="2221"/>
      <c r="F10" s="2221"/>
      <c r="G10" s="2221"/>
      <c r="H10" s="2221"/>
      <c r="I10" s="2221"/>
      <c r="J10" s="2225" t="s">
        <v>301</v>
      </c>
      <c r="V10" s="1609">
        <v>14</v>
      </c>
    </row>
    <row customHeight="1" ht="27">
      <c r="C11" s="1518"/>
      <c r="D11" s="2129" t="s">
        <v>88</v>
      </c>
      <c r="E11" s="2225" t="s">
        <v>105</v>
      </c>
      <c r="F11" s="2194" t="s">
        <v>88</v>
      </c>
      <c r="G11" s="2195"/>
      <c r="H11" s="2177" t="s">
        <v>385</v>
      </c>
      <c r="I11" s="2177" t="s">
        <v>386</v>
      </c>
      <c r="J11" s="2225"/>
      <c r="V11" s="1609">
        <v>26</v>
      </c>
    </row>
    <row customHeight="1" ht="15">
      <c r="C12" s="1518"/>
      <c r="D12" s="2129"/>
      <c r="E12" s="2225"/>
      <c r="F12" s="2202"/>
      <c r="G12" s="2203"/>
      <c r="H12" s="2234"/>
      <c r="I12" s="2234"/>
      <c r="J12" s="2225"/>
      <c r="V12" s="1609">
        <v>14</v>
      </c>
    </row>
    <row s="1643" customFormat="1" customHeight="1" ht="11.25" hidden="1">
      <c r="C13" s="500"/>
      <c r="D13" s="501" t="s">
        <v>376</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387</v>
      </c>
      <c r="K14" s="1609"/>
      <c r="R14" s="502" t="s">
        <v>381</v>
      </c>
      <c r="S14" s="502" t="s">
        <v>381</v>
      </c>
      <c r="V14" s="1609">
        <v>14</v>
      </c>
    </row>
    <row customHeight="1" ht="15">
      <c r="A15" s="1609"/>
      <c r="C15" s="1518"/>
      <c r="D15" s="2236"/>
      <c r="E15" s="2238"/>
      <c r="F15" s="407"/>
      <c r="G15" s="871"/>
      <c r="H15" s="871" t="s">
        <v>383</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82</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2D6183-5108-E3BD-51A6-0.32827628}"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83</v>
      </c>
      <c r="H1" s="491" t="s">
        <v>84</v>
      </c>
      <c r="I1" s="491" t="s">
        <v>85</v>
      </c>
      <c r="P1" s="491" t="s">
        <v>83</v>
      </c>
      <c r="Q1" s="491" t="s">
        <v>84</v>
      </c>
      <c r="R1" s="491" t="s">
        <v>85</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388</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300</v>
      </c>
      <c r="F7" s="2210"/>
      <c r="G7" s="2211"/>
      <c r="H7" s="2211"/>
      <c r="I7" s="2211"/>
      <c r="J7" s="2211"/>
      <c r="K7" s="2211"/>
      <c r="L7" s="2225" t="s">
        <v>301</v>
      </c>
      <c r="W7" s="449">
        <v>14</v>
      </c>
    </row>
    <row customHeight="1" ht="48">
      <c r="D8" s="452"/>
      <c r="E8" s="475" t="s">
        <v>88</v>
      </c>
      <c r="F8" s="825"/>
      <c r="G8" s="467" t="s">
        <v>86</v>
      </c>
      <c r="H8" s="467" t="s">
        <v>87</v>
      </c>
      <c r="I8" s="416" t="s">
        <v>85</v>
      </c>
      <c r="J8" s="416" t="s">
        <v>389</v>
      </c>
      <c r="K8" s="416" t="s">
        <v>390</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391</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66</v>
      </c>
      <c r="K12" s="1166" t="s">
        <v>22</v>
      </c>
      <c r="L12" s="2243"/>
      <c r="M12" s="513"/>
      <c r="N12" s="513"/>
      <c r="O12" s="513"/>
      <c r="P12" s="518" t="s">
        <v>392</v>
      </c>
      <c r="Q12" s="518" t="s">
        <v>393</v>
      </c>
      <c r="R12" s="519" t="s">
        <v>394</v>
      </c>
      <c r="S12" s="513" t="s">
        <v>395</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82</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4CBCD3-6C71-0913-620D-0.D236ACFD}"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07"/>
      <c r="R6" s="358"/>
      <c r="S6" s="1311">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11">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11">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66</v>
      </c>
      <c r="AJ17" s="2269"/>
      <c r="AK17" s="2270" t="s">
        <v>66</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612" t="s">
        <v>434</v>
      </c>
      <c r="X40" s="2264" t="s">
        <v>435</v>
      </c>
      <c r="Y40" s="2265"/>
      <c r="Z40" s="2264" t="s">
        <v>436</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223" t="s">
        <v>446</v>
      </c>
      <c r="AA41" s="2272" t="s">
        <v>447</v>
      </c>
      <c r="AB41" s="2273"/>
      <c r="AC41" s="2281"/>
      <c r="AD41" s="2263"/>
      <c r="AE41" s="2286"/>
      <c r="AF41" s="1224" t="s">
        <v>444</v>
      </c>
      <c r="AG41" s="1224" t="s">
        <v>445</v>
      </c>
      <c r="AH41" s="1315"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403</v>
      </c>
      <c r="P47" s="2259">
        <v>1</v>
      </c>
      <c r="Q47" s="1222"/>
      <c r="R47" s="358"/>
      <c r="S47" s="1226"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406</v>
      </c>
      <c r="P48" s="2259"/>
      <c r="Q48" s="2259">
        <v>1</v>
      </c>
      <c r="R48" s="359"/>
      <c r="S48" s="1226"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409</v>
      </c>
      <c r="P49" s="2259"/>
      <c r="Q49" s="2259"/>
      <c r="R49" s="359">
        <v>1</v>
      </c>
      <c r="S49" s="1226"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376774-7326-1BEC-A148-0.B9EA36C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409</v>
      </c>
      <c r="P49" s="2259"/>
      <c r="Q49" s="2259"/>
      <c r="R49" s="359">
        <v>1</v>
      </c>
      <c r="S49" s="1338"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565CF7-6A0D-8E9F-E7BF-0.0CF918D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88</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212</v>
      </c>
      <c r="B54" s="1377" t="s">
        <v>213</v>
      </c>
      <c r="C54" s="1377" t="s">
        <v>214</v>
      </c>
      <c r="D54" s="1376"/>
      <c r="E54" s="2292"/>
      <c r="F54" s="2292"/>
      <c r="G54" s="2291"/>
      <c r="H54" s="1376"/>
      <c r="I54" s="1376"/>
      <c r="J54" s="1376"/>
      <c r="K54" s="1376"/>
      <c r="L54" s="1379"/>
      <c r="M54" s="1380"/>
      <c r="N54" s="1380"/>
      <c r="O54" s="353"/>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212</v>
      </c>
      <c r="B55" s="1377" t="s">
        <v>213</v>
      </c>
      <c r="C55" s="1376"/>
      <c r="D55" s="1376"/>
      <c r="E55" s="2292"/>
      <c r="F55" s="2291"/>
      <c r="G55" s="1376"/>
      <c r="H55" s="1376"/>
      <c r="I55" s="1376"/>
      <c r="J55" s="1376"/>
      <c r="K55" s="1376"/>
      <c r="L55" s="1379"/>
      <c r="M55" s="1381"/>
      <c r="N55" s="1381"/>
      <c r="O55" s="35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212</v>
      </c>
      <c r="B56" s="1377"/>
      <c r="C56" s="1377"/>
      <c r="D56" s="1377"/>
      <c r="E56" s="2291"/>
      <c r="F56" s="1377"/>
      <c r="G56" s="1377"/>
      <c r="H56" s="1377"/>
      <c r="I56" s="1377"/>
      <c r="J56" s="1377"/>
      <c r="K56" s="1377"/>
      <c r="L56" s="1383"/>
      <c r="M56" s="1381"/>
      <c r="N56" s="1381"/>
      <c r="O56" s="353"/>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5FCE95-88BB-8791-7264-0.50B451D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66</v>
      </c>
      <c r="AJ17" s="2269"/>
      <c r="AK17" s="2270" t="s">
        <v>66</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88</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212</v>
      </c>
      <c r="B54" s="1269" t="s">
        <v>213</v>
      </c>
      <c r="C54" s="1269" t="s">
        <v>214</v>
      </c>
      <c r="D54" s="1976"/>
      <c r="E54" s="2292"/>
      <c r="F54" s="2292"/>
      <c r="G54" s="2291"/>
      <c r="H54" s="1976"/>
      <c r="I54" s="1976"/>
      <c r="J54" s="1976"/>
      <c r="K54" s="1976"/>
      <c r="L54" s="1382"/>
      <c r="M54" s="1612"/>
      <c r="N54" s="1612"/>
      <c r="O54" s="163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212</v>
      </c>
      <c r="B55" s="1269" t="s">
        <v>213</v>
      </c>
      <c r="C55" s="1976"/>
      <c r="D55" s="1976"/>
      <c r="E55" s="2292"/>
      <c r="F55" s="2291"/>
      <c r="G55" s="1976"/>
      <c r="H55" s="1976"/>
      <c r="I55" s="1976"/>
      <c r="J55" s="1976"/>
      <c r="K55" s="1976"/>
      <c r="L55" s="1382"/>
      <c r="M55" s="1977"/>
      <c r="N55" s="1977"/>
      <c r="O55" s="1637"/>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212</v>
      </c>
      <c r="B56" s="1269"/>
      <c r="C56" s="1269"/>
      <c r="D56" s="1269"/>
      <c r="E56" s="2291"/>
      <c r="F56" s="1269"/>
      <c r="G56" s="1269"/>
      <c r="H56" s="1269"/>
      <c r="I56" s="1269"/>
      <c r="J56" s="1269"/>
      <c r="K56" s="1269"/>
      <c r="L56" s="1312"/>
      <c r="M56" s="1977"/>
      <c r="N56" s="1977"/>
      <c r="O56" s="1637"/>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82</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74FE99-A53B-B3AD-DCBB-0.0928177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327"/>
      <c r="W8" s="753"/>
      <c r="X8" s="327"/>
      <c r="Y8" s="386"/>
      <c r="Z8" s="2267"/>
      <c r="AA8" s="2109" t="s">
        <v>66</v>
      </c>
      <c r="AB8" s="2267"/>
      <c r="AC8" s="2109" t="s">
        <v>66</v>
      </c>
      <c r="AD8" s="327"/>
      <c r="AE8" s="753"/>
      <c r="AF8" s="327"/>
      <c r="AG8" s="386"/>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93"/>
      <c r="Y39" s="2293"/>
      <c r="Z39" s="2277"/>
      <c r="AA39" s="2277"/>
      <c r="AB39" s="2278"/>
      <c r="AC39" s="2279" t="s">
        <v>430</v>
      </c>
      <c r="AD39" s="2276" t="s">
        <v>429</v>
      </c>
      <c r="AE39" s="2277"/>
      <c r="AF39" s="2293"/>
      <c r="AG39" s="2293"/>
      <c r="AH39" s="2277"/>
      <c r="AI39" s="2277"/>
      <c r="AJ39" s="2278"/>
      <c r="AK39" s="2279" t="s">
        <v>431</v>
      </c>
      <c r="AL39" s="2282" t="s">
        <v>432</v>
      </c>
      <c r="AM39" s="2129"/>
      <c r="AS39" s="1157">
        <v>14</v>
      </c>
    </row>
    <row customHeight="1" ht="24">
      <c r="Q40" s="378"/>
      <c r="R40" s="378"/>
      <c r="S40" s="2275"/>
      <c r="T40" s="2211"/>
      <c r="U40" s="1033"/>
      <c r="V40" s="2294" t="s">
        <v>433</v>
      </c>
      <c r="W40" s="2296" t="s">
        <v>434</v>
      </c>
      <c r="X40" s="1378" t="s">
        <v>435</v>
      </c>
      <c r="Y40" s="1378"/>
      <c r="Z40" s="2271" t="s">
        <v>436</v>
      </c>
      <c r="AA40" s="2271"/>
      <c r="AB40" s="2265"/>
      <c r="AC40" s="2280"/>
      <c r="AD40" s="2294" t="s">
        <v>433</v>
      </c>
      <c r="AE40" s="2296" t="s">
        <v>434</v>
      </c>
      <c r="AF40" s="1378" t="s">
        <v>435</v>
      </c>
      <c r="AG40" s="1378"/>
      <c r="AH40" s="2271" t="s">
        <v>436</v>
      </c>
      <c r="AI40" s="2271"/>
      <c r="AJ40" s="2265"/>
      <c r="AK40" s="2280"/>
      <c r="AL40" s="2283"/>
      <c r="AM40" s="2129"/>
      <c r="AS40" s="1157">
        <v>23</v>
      </c>
    </row>
    <row s="1268" customFormat="1" customHeight="1" ht="24">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M41" s="1364"/>
      <c r="N41" s="1364"/>
      <c r="O41" s="1364"/>
      <c r="P41" s="1330"/>
      <c r="Q41" s="378"/>
      <c r="R41" s="378"/>
      <c r="S41" s="2275"/>
      <c r="T41" s="2211"/>
      <c r="U41" s="304"/>
      <c r="V41" s="2295"/>
      <c r="W41" s="2297"/>
      <c r="X41" s="1375" t="s">
        <v>444</v>
      </c>
      <c r="Y41" s="1375" t="s">
        <v>445</v>
      </c>
      <c r="Z41" s="1336" t="s">
        <v>446</v>
      </c>
      <c r="AA41" s="2272" t="s">
        <v>447</v>
      </c>
      <c r="AB41" s="2273"/>
      <c r="AC41" s="2281"/>
      <c r="AD41" s="2295"/>
      <c r="AE41" s="2297"/>
      <c r="AF41" s="1375" t="s">
        <v>444</v>
      </c>
      <c r="AG41" s="1375" t="s">
        <v>445</v>
      </c>
      <c r="AH41" s="1336" t="s">
        <v>446</v>
      </c>
      <c r="AI41" s="2272" t="s">
        <v>447</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194</v>
      </c>
      <c r="B44" s="1365" t="s">
        <v>195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194</v>
      </c>
      <c r="B45" s="1365" t="s">
        <v>195</v>
      </c>
      <c r="C45" s="1365" t="s">
        <v>196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194</v>
      </c>
      <c r="B46" s="1365" t="s">
        <v>195</v>
      </c>
      <c r="C46" s="1365" t="s">
        <v>196</v>
      </c>
      <c r="D46" s="1365" t="s">
        <v>197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194</v>
      </c>
      <c r="B47" s="1365" t="s">
        <v>195</v>
      </c>
      <c r="C47" s="1365" t="s">
        <v>196</v>
      </c>
      <c r="D47" s="1365" t="s">
        <v>197</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194</v>
      </c>
      <c r="B48" s="1365" t="s">
        <v>195</v>
      </c>
      <c r="C48" s="1365" t="s">
        <v>196</v>
      </c>
      <c r="D48" s="1365" t="s">
        <v>197</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194</v>
      </c>
      <c r="B49" s="1365" t="s">
        <v>195</v>
      </c>
      <c r="C49" s="1365" t="s">
        <v>196</v>
      </c>
      <c r="D49" s="1365" t="s">
        <v>197</v>
      </c>
      <c r="E49" s="2261"/>
      <c r="F49" s="2261"/>
      <c r="G49" s="2261"/>
      <c r="H49" s="2261"/>
      <c r="I49" s="2288"/>
      <c r="J49" s="2288"/>
      <c r="K49" s="2258" t="str">
        <f>J48&amp;".1"</f>
        <v>....1.1.1</v>
      </c>
      <c r="L49" s="1366" t="s">
        <v>409</v>
      </c>
      <c r="P49" s="2259"/>
      <c r="Q49" s="2259"/>
      <c r="R49" s="359">
        <v>1</v>
      </c>
      <c r="S49" s="1338" t="str">
        <f>$K49</f>
        <v>....1.1.1</v>
      </c>
      <c r="T49" s="1349"/>
      <c r="U49" s="302"/>
      <c r="V49" s="327"/>
      <c r="W49" s="753"/>
      <c r="X49" s="327"/>
      <c r="Y49" s="386"/>
      <c r="Z49" s="2267"/>
      <c r="AA49" s="2109" t="s">
        <v>66</v>
      </c>
      <c r="AB49" s="2267"/>
      <c r="AC49" s="2109" t="s">
        <v>66</v>
      </c>
      <c r="AD49" s="327"/>
      <c r="AE49" s="753"/>
      <c r="AF49" s="327"/>
      <c r="AG49" s="386"/>
      <c r="AH49" s="2267"/>
      <c r="AI49" s="2109" t="s">
        <v>66</v>
      </c>
      <c r="AJ49" s="2289"/>
      <c r="AK49" s="2109" t="s">
        <v>66</v>
      </c>
      <c r="AL49" s="1350"/>
      <c r="AM49" s="2255" t="s">
        <v>410</v>
      </c>
      <c r="AN49" s="513">
        <f>STRCHECKDATE(V50:AL50)</f>
      </c>
      <c r="AO49" s="502"/>
      <c r="AP49" s="502" t="str">
        <f>IF(T49="","",T49)</f>
        <v/>
      </c>
      <c r="AQ49" s="502"/>
      <c r="AR49" s="502"/>
      <c r="AS49" s="1157">
        <v>21</v>
      </c>
    </row>
    <row customHeight="1" ht="0.75">
      <c r="A50" s="1365" t="s">
        <v>194</v>
      </c>
      <c r="B50" s="1365" t="s">
        <v>195</v>
      </c>
      <c r="C50" s="1365" t="s">
        <v>196</v>
      </c>
      <c r="D50" s="1365" t="s">
        <v>197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194</v>
      </c>
      <c r="B51" s="1365" t="s">
        <v>195</v>
      </c>
      <c r="C51" s="1365" t="s">
        <v>196</v>
      </c>
      <c r="D51" s="1365" t="s">
        <v>197</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194</v>
      </c>
      <c r="B52" s="1365" t="s">
        <v>195</v>
      </c>
      <c r="C52" s="1365" t="s">
        <v>196</v>
      </c>
      <c r="D52" s="1365" t="s">
        <v>197</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194</v>
      </c>
      <c r="B53" s="1365" t="s">
        <v>195</v>
      </c>
      <c r="C53" s="1365" t="s">
        <v>196</v>
      </c>
      <c r="D53" s="1365" t="s">
        <v>197</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194</v>
      </c>
      <c r="B54" s="1345" t="s">
        <v>195</v>
      </c>
      <c r="C54" s="1345" t="s">
        <v>196</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194</v>
      </c>
      <c r="B55" s="1345" t="s">
        <v>195</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194</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82</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249646-17A9-A2C6-7EE8-0.983DFA0C}"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170</v>
      </c>
      <c r="B44" s="1365" t="s">
        <v>171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170</v>
      </c>
      <c r="B45" s="1365" t="s">
        <v>171</v>
      </c>
      <c r="C45" s="1365" t="s">
        <v>172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170</v>
      </c>
      <c r="B46" s="1365" t="s">
        <v>171</v>
      </c>
      <c r="C46" s="1365" t="s">
        <v>172</v>
      </c>
      <c r="D46" s="1365" t="s">
        <v>173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170</v>
      </c>
      <c r="B47" s="1345" t="s">
        <v>171</v>
      </c>
      <c r="C47" s="1345" t="s">
        <v>172</v>
      </c>
      <c r="D47" s="1345" t="s">
        <v>173</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170</v>
      </c>
      <c r="B48" s="1365" t="s">
        <v>171</v>
      </c>
      <c r="C48" s="1365" t="s">
        <v>172</v>
      </c>
      <c r="D48" s="1365" t="s">
        <v>173</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170</v>
      </c>
      <c r="B49" s="1365" t="s">
        <v>171</v>
      </c>
      <c r="C49" s="1365" t="s">
        <v>172</v>
      </c>
      <c r="D49" s="1365" t="s">
        <v>173</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75">
      <c r="A50" s="1365" t="s">
        <v>170</v>
      </c>
      <c r="B50" s="1365" t="s">
        <v>171</v>
      </c>
      <c r="C50" s="1365" t="s">
        <v>172</v>
      </c>
      <c r="D50" s="1365" t="s">
        <v>173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170</v>
      </c>
      <c r="B51" s="1365" t="s">
        <v>171</v>
      </c>
      <c r="C51" s="1365" t="s">
        <v>172</v>
      </c>
      <c r="D51" s="1365" t="s">
        <v>173</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170</v>
      </c>
      <c r="B52" s="1365" t="s">
        <v>171</v>
      </c>
      <c r="C52" s="1365" t="s">
        <v>172</v>
      </c>
      <c r="D52" s="1365" t="s">
        <v>173</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170</v>
      </c>
      <c r="B53" s="1365" t="s">
        <v>171</v>
      </c>
      <c r="C53" s="1365" t="s">
        <v>172</v>
      </c>
      <c r="D53" s="1365" t="s">
        <v>173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170</v>
      </c>
      <c r="B54" s="1345" t="s">
        <v>171</v>
      </c>
      <c r="C54" s="1345" t="s">
        <v>172</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170</v>
      </c>
      <c r="B55" s="1345" t="s">
        <v>171</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170</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4B99C4-A153-CF7A-C244-0.7C35DD6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399</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401</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402</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403</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406</v>
      </c>
      <c r="M7" s="539"/>
      <c r="N7" s="1368"/>
      <c r="P7" s="2259"/>
      <c r="Q7" s="2259">
        <v>1</v>
      </c>
      <c r="R7" s="1644"/>
      <c r="S7" s="2009">
        <f>$J7</f>
      </c>
      <c r="T7" s="288" t="s">
        <v>407</v>
      </c>
      <c r="U7" s="302"/>
      <c r="V7" s="2307"/>
      <c r="W7" s="2307"/>
      <c r="X7" s="2307"/>
      <c r="Y7" s="2307"/>
      <c r="Z7" s="2307"/>
      <c r="AA7" s="2307"/>
      <c r="AB7" s="2307"/>
      <c r="AC7" s="2307"/>
      <c r="AD7" s="2307"/>
      <c r="AE7" s="2307"/>
      <c r="AF7" s="2307"/>
      <c r="AG7" s="2307"/>
      <c r="AH7" s="2307"/>
      <c r="AI7" s="2307"/>
      <c r="AJ7" s="2307"/>
      <c r="AK7" s="2307"/>
      <c r="AL7" s="2307"/>
      <c r="AM7" s="2012" t="s">
        <v>408</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409</v>
      </c>
      <c r="M8" s="539"/>
      <c r="N8" s="1368"/>
      <c r="O8" s="1368"/>
      <c r="P8" s="2259"/>
      <c r="Q8" s="2259"/>
      <c r="R8" s="359">
        <v>1</v>
      </c>
      <c r="S8" s="2011">
        <f>$K8</f>
      </c>
      <c r="T8" s="2016"/>
      <c r="U8" s="2017"/>
      <c r="V8" s="2018"/>
      <c r="W8" s="1351"/>
      <c r="X8" s="2018"/>
      <c r="Y8" s="2019"/>
      <c r="Z8" s="2308"/>
      <c r="AA8" s="2114" t="s">
        <v>66</v>
      </c>
      <c r="AB8" s="2308"/>
      <c r="AC8" s="2114" t="s">
        <v>66</v>
      </c>
      <c r="AD8" s="2018"/>
      <c r="AE8" s="1351"/>
      <c r="AF8" s="2018"/>
      <c r="AG8" s="2019"/>
      <c r="AH8" s="2308"/>
      <c r="AI8" s="2114" t="s">
        <v>66</v>
      </c>
      <c r="AJ8" s="2308"/>
      <c r="AK8" s="2114" t="s">
        <v>66</v>
      </c>
      <c r="AL8" s="1351"/>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182</v>
      </c>
      <c r="B44" s="1365" t="s">
        <v>183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182</v>
      </c>
      <c r="B45" s="1365" t="s">
        <v>183</v>
      </c>
      <c r="C45" s="1365" t="s">
        <v>184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182</v>
      </c>
      <c r="B46" s="1365" t="s">
        <v>183</v>
      </c>
      <c r="C46" s="1365" t="s">
        <v>184</v>
      </c>
      <c r="D46" s="1365" t="s">
        <v>185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182</v>
      </c>
      <c r="B47" s="1345" t="s">
        <v>183</v>
      </c>
      <c r="C47" s="1345" t="s">
        <v>184</v>
      </c>
      <c r="D47" s="1345" t="s">
        <v>185</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182</v>
      </c>
      <c r="B48" s="1365" t="s">
        <v>183</v>
      </c>
      <c r="C48" s="1365" t="s">
        <v>184</v>
      </c>
      <c r="D48" s="1365" t="s">
        <v>185</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182</v>
      </c>
      <c r="B49" s="1365" t="s">
        <v>183</v>
      </c>
      <c r="C49" s="1365" t="s">
        <v>184</v>
      </c>
      <c r="D49" s="1365" t="s">
        <v>185</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75">
      <c r="A50" s="1365" t="s">
        <v>182</v>
      </c>
      <c r="B50" s="1365" t="s">
        <v>183</v>
      </c>
      <c r="C50" s="1365" t="s">
        <v>184</v>
      </c>
      <c r="D50" s="1365" t="s">
        <v>185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182</v>
      </c>
      <c r="B51" s="1365" t="s">
        <v>183</v>
      </c>
      <c r="C51" s="1365" t="s">
        <v>184</v>
      </c>
      <c r="D51" s="1365" t="s">
        <v>185</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182</v>
      </c>
      <c r="B52" s="1365" t="s">
        <v>183</v>
      </c>
      <c r="C52" s="1365" t="s">
        <v>184</v>
      </c>
      <c r="D52" s="1365" t="s">
        <v>185</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182</v>
      </c>
      <c r="B53" s="1365" t="s">
        <v>183</v>
      </c>
      <c r="C53" s="1365" t="s">
        <v>184</v>
      </c>
      <c r="D53" s="1365" t="s">
        <v>185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182</v>
      </c>
      <c r="B54" s="1345" t="s">
        <v>183</v>
      </c>
      <c r="C54" s="1345" t="s">
        <v>184</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182</v>
      </c>
      <c r="B55" s="1345" t="s">
        <v>183</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182</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0BA70B-C8CD-E8C7-ABD6-0.F5FB47D1}"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66</v>
      </c>
      <c r="AB8" s="2267"/>
      <c r="AC8" s="2109" t="s">
        <v>66</v>
      </c>
      <c r="AD8" s="753"/>
      <c r="AE8" s="327"/>
      <c r="AF8" s="753"/>
      <c r="AG8" s="1259"/>
      <c r="AH8" s="2267"/>
      <c r="AI8" s="2109" t="s">
        <v>66</v>
      </c>
      <c r="AJ8" s="2267"/>
      <c r="AK8" s="2109" t="s">
        <v>66</v>
      </c>
      <c r="AL8" s="327"/>
      <c r="AM8" s="2255" t="s">
        <v>410</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66</v>
      </c>
      <c r="AJ17" s="2269"/>
      <c r="AK17" s="2270" t="s">
        <v>66</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88</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188</v>
      </c>
      <c r="B44" s="1365" t="s">
        <v>189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188</v>
      </c>
      <c r="B45" s="1365" t="s">
        <v>189</v>
      </c>
      <c r="C45" s="1365" t="s">
        <v>190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188</v>
      </c>
      <c r="B46" s="1365" t="s">
        <v>189</v>
      </c>
      <c r="C46" s="1365" t="s">
        <v>190</v>
      </c>
      <c r="D46" s="1365" t="s">
        <v>191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188</v>
      </c>
      <c r="B47" s="1345" t="s">
        <v>189</v>
      </c>
      <c r="C47" s="1345" t="s">
        <v>190</v>
      </c>
      <c r="D47" s="1345" t="s">
        <v>191</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188</v>
      </c>
      <c r="B48" s="1365" t="s">
        <v>189</v>
      </c>
      <c r="C48" s="1365" t="s">
        <v>190</v>
      </c>
      <c r="D48" s="1365" t="s">
        <v>191</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188</v>
      </c>
      <c r="B49" s="1365" t="s">
        <v>189</v>
      </c>
      <c r="C49" s="1365" t="s">
        <v>190</v>
      </c>
      <c r="D49" s="1365" t="s">
        <v>191</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66</v>
      </c>
      <c r="AB49" s="2267"/>
      <c r="AC49" s="2109" t="s">
        <v>66</v>
      </c>
      <c r="AD49" s="753"/>
      <c r="AE49" s="327"/>
      <c r="AF49" s="753"/>
      <c r="AG49" s="1259"/>
      <c r="AH49" s="2267"/>
      <c r="AI49" s="2109" t="s">
        <v>66</v>
      </c>
      <c r="AJ49" s="2289"/>
      <c r="AK49" s="2109" t="s">
        <v>66</v>
      </c>
      <c r="AL49" s="1350"/>
      <c r="AM49" s="2255" t="s">
        <v>451</v>
      </c>
      <c r="AN49" s="513">
        <f>STRCHECKDATE(V50:AL50)</f>
      </c>
      <c r="AO49" s="502"/>
      <c r="AP49" s="502" t="str">
        <f>IF(T49="","",T49)</f>
        <v/>
      </c>
      <c r="AQ49" s="502"/>
      <c r="AR49" s="502"/>
      <c r="AS49" s="1157">
        <v>21</v>
      </c>
    </row>
    <row customHeight="1" ht="0">
      <c r="A50" s="1365" t="s">
        <v>188</v>
      </c>
      <c r="B50" s="1365" t="s">
        <v>189</v>
      </c>
      <c r="C50" s="1365" t="s">
        <v>190</v>
      </c>
      <c r="D50" s="1365" t="s">
        <v>191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188</v>
      </c>
      <c r="B51" s="1365" t="s">
        <v>189</v>
      </c>
      <c r="C51" s="1365" t="s">
        <v>190</v>
      </c>
      <c r="D51" s="1365" t="s">
        <v>191</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188</v>
      </c>
      <c r="B52" s="1365" t="s">
        <v>189</v>
      </c>
      <c r="C52" s="1365" t="s">
        <v>190</v>
      </c>
      <c r="D52" s="1365" t="s">
        <v>191</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188</v>
      </c>
      <c r="B53" s="1365" t="s">
        <v>189</v>
      </c>
      <c r="C53" s="1365" t="s">
        <v>190</v>
      </c>
      <c r="D53" s="1365" t="s">
        <v>191</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188</v>
      </c>
      <c r="B54" s="1345" t="s">
        <v>189</v>
      </c>
      <c r="C54" s="1345" t="s">
        <v>190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188</v>
      </c>
      <c r="B55" s="1345" t="s">
        <v>189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82</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EDB2BF-8994-CCBA-0A1B-0.232029FD}"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396</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397</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398</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399</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400</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401</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402</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403</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406</v>
      </c>
      <c r="N7" s="511"/>
      <c r="O7" s="329"/>
      <c r="Q7" s="2259"/>
      <c r="R7" s="2259">
        <v>1</v>
      </c>
      <c r="S7" s="520"/>
      <c r="T7" s="359"/>
      <c r="U7" s="1338">
        <f>$J7</f>
      </c>
      <c r="V7" s="288" t="s">
        <v>407</v>
      </c>
      <c r="W7" s="302"/>
      <c r="X7" s="2247"/>
      <c r="Y7" s="2248"/>
      <c r="Z7" s="2248"/>
      <c r="AA7" s="2248"/>
      <c r="AB7" s="2248"/>
      <c r="AC7" s="2237"/>
      <c r="AD7" s="2237"/>
      <c r="AE7" s="2237"/>
      <c r="AF7" s="2310"/>
      <c r="AG7" s="2247"/>
      <c r="AH7" s="2248"/>
      <c r="AI7" s="2248"/>
      <c r="AJ7" s="2248"/>
      <c r="AK7" s="2248"/>
      <c r="AL7" s="2248"/>
      <c r="AM7" s="2248"/>
      <c r="AN7" s="2248"/>
      <c r="AO7" s="2248"/>
      <c r="AP7" s="2249"/>
      <c r="AQ7" s="1260" t="s">
        <v>408</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409</v>
      </c>
      <c r="N8" s="511"/>
      <c r="O8" s="329"/>
      <c r="P8" s="329"/>
      <c r="Q8" s="2259"/>
      <c r="R8" s="2259"/>
      <c r="S8" s="2259">
        <v>1</v>
      </c>
      <c r="T8" s="359"/>
      <c r="U8" s="1338">
        <f>$K8</f>
      </c>
      <c r="V8" s="1349"/>
      <c r="W8" s="302"/>
      <c r="X8" s="753"/>
      <c r="Y8" s="753"/>
      <c r="Z8" s="753"/>
      <c r="AA8" s="753"/>
      <c r="AB8" s="1407"/>
      <c r="AC8" s="2267"/>
      <c r="AD8" s="2109" t="s">
        <v>66</v>
      </c>
      <c r="AE8" s="2267"/>
      <c r="AF8" s="2109" t="s">
        <v>66</v>
      </c>
      <c r="AG8" s="1409"/>
      <c r="AH8" s="753"/>
      <c r="AI8" s="753"/>
      <c r="AJ8" s="753"/>
      <c r="AK8" s="1259"/>
      <c r="AL8" s="2267"/>
      <c r="AM8" s="2109" t="s">
        <v>66</v>
      </c>
      <c r="AN8" s="2267"/>
      <c r="AO8" s="2109" t="s">
        <v>66</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411</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66</v>
      </c>
      <c r="AN19" s="2269"/>
      <c r="AO19" s="2270" t="s">
        <v>66</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418</v>
      </c>
      <c r="Q26" s="1364"/>
      <c r="R26" s="1373"/>
      <c r="S26" s="1373"/>
      <c r="T26" s="1373"/>
      <c r="U26" s="731"/>
      <c r="V26" s="1162" t="s">
        <v>419</v>
      </c>
      <c r="AD26" s="188" t="s">
        <v>420</v>
      </c>
      <c r="AF26" s="188" t="s">
        <v>421</v>
      </c>
      <c r="AG26" s="1162" t="s">
        <v>419</v>
      </c>
      <c r="AM26" s="188" t="s">
        <v>422</v>
      </c>
      <c r="AO26" s="188" t="s">
        <v>421</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423</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424</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425</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426</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427</v>
      </c>
      <c r="AG40" s="328"/>
      <c r="AH40" s="328"/>
      <c r="AI40" s="328"/>
      <c r="AJ40" s="328"/>
      <c r="AK40" s="328"/>
      <c r="AL40" s="328"/>
      <c r="AM40" s="328"/>
      <c r="AN40" s="328"/>
      <c r="AO40" s="280" t="s">
        <v>427</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300</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301</v>
      </c>
      <c r="AW42" s="1157">
        <v>14</v>
      </c>
    </row>
    <row customHeight="1" ht="15">
      <c r="R43" s="378"/>
      <c r="S43" s="378"/>
      <c r="T43" s="378"/>
      <c r="U43" s="2275" t="s">
        <v>88</v>
      </c>
      <c r="V43" s="2211" t="s">
        <v>428</v>
      </c>
      <c r="W43" s="303"/>
      <c r="X43" s="2276" t="s">
        <v>429</v>
      </c>
      <c r="Y43" s="2293"/>
      <c r="Z43" s="2293"/>
      <c r="AA43" s="2293"/>
      <c r="AB43" s="2293"/>
      <c r="AC43" s="2277"/>
      <c r="AD43" s="2277"/>
      <c r="AE43" s="2278"/>
      <c r="AF43" s="2279" t="s">
        <v>430</v>
      </c>
      <c r="AG43" s="2276" t="s">
        <v>429</v>
      </c>
      <c r="AH43" s="2293"/>
      <c r="AI43" s="2293"/>
      <c r="AJ43" s="2293"/>
      <c r="AK43" s="2293"/>
      <c r="AL43" s="2277"/>
      <c r="AM43" s="2277"/>
      <c r="AN43" s="2278"/>
      <c r="AO43" s="2279" t="s">
        <v>431</v>
      </c>
      <c r="AP43" s="2282" t="s">
        <v>432</v>
      </c>
      <c r="AQ43" s="2129"/>
      <c r="AW43" s="1157">
        <v>14</v>
      </c>
    </row>
    <row customHeight="1" ht="36">
      <c r="R44" s="378"/>
      <c r="S44" s="378"/>
      <c r="T44" s="378"/>
      <c r="U44" s="2275"/>
      <c r="V44" s="2211"/>
      <c r="W44" s="1033"/>
      <c r="X44" s="2296" t="s">
        <v>455</v>
      </c>
      <c r="Y44" s="2314" t="s">
        <v>456</v>
      </c>
      <c r="Z44" s="2314"/>
      <c r="AA44" s="2314"/>
      <c r="AB44" s="2314"/>
      <c r="AC44" s="2296" t="s">
        <v>436</v>
      </c>
      <c r="AD44" s="2613"/>
      <c r="AE44" s="2316"/>
      <c r="AF44" s="2280"/>
      <c r="AG44" s="2296" t="s">
        <v>455</v>
      </c>
      <c r="AH44" s="2314" t="s">
        <v>456</v>
      </c>
      <c r="AI44" s="2314"/>
      <c r="AJ44" s="2314"/>
      <c r="AK44" s="2314"/>
      <c r="AL44" s="2296" t="s">
        <v>436</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446</v>
      </c>
      <c r="AD46" s="2323" t="s">
        <v>447</v>
      </c>
      <c r="AE46" s="2324"/>
      <c r="AF46" s="2280"/>
      <c r="AG46" s="2327"/>
      <c r="AH46" s="2320"/>
      <c r="AI46" s="2319" t="s">
        <v>459</v>
      </c>
      <c r="AJ46" s="2272" t="s">
        <v>460</v>
      </c>
      <c r="AK46" s="2273"/>
      <c r="AL46" s="2319" t="s">
        <v>446</v>
      </c>
      <c r="AM46" s="2323" t="s">
        <v>447</v>
      </c>
      <c r="AN46" s="2324"/>
      <c r="AO46" s="2280"/>
      <c r="AP46" s="2283"/>
      <c r="AQ46" s="2129"/>
      <c r="AW46" s="1157">
        <v>26</v>
      </c>
    </row>
    <row customHeight="1" ht="65.25">
      <c r="A47" s="1261"/>
      <c r="B47" s="1261" t="s">
        <v>137</v>
      </c>
      <c r="C47" s="1261" t="s">
        <v>138</v>
      </c>
      <c r="D47" s="1261" t="s">
        <v>139</v>
      </c>
      <c r="E47" s="1312" t="s">
        <v>437</v>
      </c>
      <c r="F47" s="1312" t="s">
        <v>438</v>
      </c>
      <c r="G47" s="1312" t="s">
        <v>439</v>
      </c>
      <c r="H47" s="1312" t="s">
        <v>440</v>
      </c>
      <c r="I47" s="1312" t="s">
        <v>441</v>
      </c>
      <c r="J47" s="1312" t="s">
        <v>442</v>
      </c>
      <c r="K47" s="1312" t="s">
        <v>443</v>
      </c>
      <c r="L47" s="1312" t="s">
        <v>461</v>
      </c>
      <c r="M47" s="1312" t="s">
        <v>418</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176</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176</v>
      </c>
      <c r="B50" s="1269" t="s">
        <v>177</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397</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398</v>
      </c>
      <c r="AS50" s="502"/>
      <c r="AT50" s="502" t="str">
        <f>IF(V50="","",V50)</f>
        <v>Территория действия тарифа</v>
      </c>
      <c r="AU50" s="502"/>
      <c r="AV50" s="502"/>
      <c r="AW50" s="1157">
        <v>21</v>
      </c>
    </row>
    <row customHeight="1" ht="24">
      <c r="A51" s="1269" t="s">
        <v>176</v>
      </c>
      <c r="B51" s="1269" t="s">
        <v>177</v>
      </c>
      <c r="C51" s="1269" t="s">
        <v>178</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399</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400</v>
      </c>
      <c r="AS51" s="502"/>
      <c r="AT51" s="502" t="str">
        <f>IF(V51="","",V51)</f>
        <v>Наименование системы теплоснабжения </v>
      </c>
      <c r="AU51" s="502"/>
      <c r="AV51" s="502"/>
      <c r="AW51" s="1157">
        <v>23</v>
      </c>
    </row>
    <row customHeight="1" ht="21.75">
      <c r="A52" s="1269" t="s">
        <v>176</v>
      </c>
      <c r="B52" s="1269" t="s">
        <v>177</v>
      </c>
      <c r="C52" s="1269" t="s">
        <v>178</v>
      </c>
      <c r="D52" s="1269" t="s">
        <v>179</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401</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402</v>
      </c>
      <c r="AS52" s="502"/>
      <c r="AT52" s="502" t="str">
        <f>IF(V52="","",V52)</f>
        <v>Источник тепловой энергии  </v>
      </c>
      <c r="AU52" s="502"/>
      <c r="AV52" s="502"/>
      <c r="AW52" s="1157">
        <v>21</v>
      </c>
    </row>
    <row s="1644" customFormat="1" customHeight="1" ht="0">
      <c r="A53" s="1377" t="s">
        <v>176</v>
      </c>
      <c r="B53" s="1377" t="s">
        <v>177</v>
      </c>
      <c r="C53" s="1377" t="s">
        <v>178</v>
      </c>
      <c r="D53" s="1377" t="s">
        <v>179</v>
      </c>
      <c r="E53" s="2292"/>
      <c r="F53" s="2292"/>
      <c r="G53" s="2292"/>
      <c r="H53" s="2313"/>
      <c r="I53" s="2129" t="str">
        <f>U52&amp;".1"</f>
        <v>....1</v>
      </c>
      <c r="J53" s="1377"/>
      <c r="K53" s="1377"/>
      <c r="L53" s="1377"/>
      <c r="M53" s="1383" t="s">
        <v>403</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176</v>
      </c>
      <c r="B54" s="1269" t="s">
        <v>177</v>
      </c>
      <c r="C54" s="1269" t="s">
        <v>178</v>
      </c>
      <c r="D54" s="1269" t="s">
        <v>179</v>
      </c>
      <c r="E54" s="2292"/>
      <c r="F54" s="2292"/>
      <c r="G54" s="2292"/>
      <c r="H54" s="2313"/>
      <c r="I54" s="2103"/>
      <c r="J54" s="2129" t="str">
        <f>I53&amp;".1"</f>
        <v>....1.1</v>
      </c>
      <c r="K54" s="1269"/>
      <c r="L54" s="1269"/>
      <c r="M54" s="1312" t="s">
        <v>406</v>
      </c>
      <c r="Q54" s="2259"/>
      <c r="R54" s="2259">
        <v>1</v>
      </c>
      <c r="S54" s="520"/>
      <c r="T54" s="359"/>
      <c r="U54" s="1338" t="str">
        <f>$J54</f>
        <v>....1.1</v>
      </c>
      <c r="V54" s="288" t="s">
        <v>407</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408</v>
      </c>
      <c r="AS54" s="502"/>
      <c r="AT54" s="502" t="str">
        <f>IF(V54="","",V54)</f>
        <v>Группа потребителей</v>
      </c>
      <c r="AU54" s="502"/>
      <c r="AV54" s="502"/>
      <c r="AW54" s="1157">
        <v>21</v>
      </c>
    </row>
    <row customHeight="1" ht="21.75">
      <c r="A55" s="1269" t="s">
        <v>176</v>
      </c>
      <c r="B55" s="1269" t="s">
        <v>177</v>
      </c>
      <c r="C55" s="1269" t="s">
        <v>178</v>
      </c>
      <c r="D55" s="1269" t="s">
        <v>179</v>
      </c>
      <c r="E55" s="2292"/>
      <c r="F55" s="2292"/>
      <c r="G55" s="2292"/>
      <c r="H55" s="2313"/>
      <c r="I55" s="2103"/>
      <c r="J55" s="2103"/>
      <c r="K55" s="2129" t="str">
        <f>J54&amp;".1"</f>
        <v>....1.1.1</v>
      </c>
      <c r="L55" s="141"/>
      <c r="M55" s="1312" t="s">
        <v>409</v>
      </c>
      <c r="Q55" s="2259"/>
      <c r="R55" s="2259"/>
      <c r="S55" s="520">
        <v>1</v>
      </c>
      <c r="T55" s="359"/>
      <c r="U55" s="1338" t="str">
        <f>$K55</f>
        <v>....1.1.1</v>
      </c>
      <c r="V55" s="1349"/>
      <c r="W55" s="302"/>
      <c r="X55" s="753"/>
      <c r="Y55" s="753"/>
      <c r="Z55" s="753"/>
      <c r="AA55" s="753"/>
      <c r="AB55" s="1407"/>
      <c r="AC55" s="2267"/>
      <c r="AD55" s="2109" t="s">
        <v>66</v>
      </c>
      <c r="AE55" s="2267"/>
      <c r="AF55" s="2109" t="s">
        <v>66</v>
      </c>
      <c r="AG55" s="1409"/>
      <c r="AH55" s="753"/>
      <c r="AI55" s="753"/>
      <c r="AJ55" s="753"/>
      <c r="AK55" s="1259"/>
      <c r="AL55" s="2267"/>
      <c r="AM55" s="2109" t="s">
        <v>66</v>
      </c>
      <c r="AN55" s="2267"/>
      <c r="AO55" s="2109" t="s">
        <v>66</v>
      </c>
      <c r="AP55" s="1350"/>
      <c r="AQ55" s="1309" t="s">
        <v>452</v>
      </c>
      <c r="AR55" s="513">
        <f>STRCHECKDATE(X57:AP57)</f>
      </c>
      <c r="AS55" s="502"/>
      <c r="AT55" s="502" t="str">
        <f>IF(V55="","",V55)</f>
        <v/>
      </c>
      <c r="AU55" s="502"/>
      <c r="AV55" s="502"/>
      <c r="AW55" s="1157">
        <v>21</v>
      </c>
    </row>
    <row customHeight="1" ht="11.25">
      <c r="A56" s="1269" t="s">
        <v>176</v>
      </c>
      <c r="B56" s="1269" t="s">
        <v>177</v>
      </c>
      <c r="C56" s="1269" t="s">
        <v>178</v>
      </c>
      <c r="D56" s="1269" t="s">
        <v>179</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176</v>
      </c>
      <c r="B57" s="1269" t="s">
        <v>177</v>
      </c>
      <c r="C57" s="1269" t="s">
        <v>178</v>
      </c>
      <c r="D57" s="1269" t="s">
        <v>179</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176</v>
      </c>
      <c r="B58" s="1269" t="s">
        <v>177</v>
      </c>
      <c r="C58" s="1269" t="s">
        <v>178</v>
      </c>
      <c r="D58" s="1269" t="s">
        <v>179</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176</v>
      </c>
      <c r="B59" s="1269" t="s">
        <v>177</v>
      </c>
      <c r="C59" s="1269" t="s">
        <v>178</v>
      </c>
      <c r="D59" s="1269" t="s">
        <v>179</v>
      </c>
      <c r="E59" s="2292"/>
      <c r="F59" s="2292"/>
      <c r="G59" s="2292"/>
      <c r="H59" s="2313"/>
      <c r="I59" s="2103"/>
      <c r="J59" s="2129"/>
      <c r="K59" s="1269"/>
      <c r="L59" s="1269"/>
      <c r="M59" s="1312"/>
      <c r="Q59" s="2259"/>
      <c r="R59" s="2259"/>
      <c r="S59" s="1333"/>
      <c r="T59" s="358"/>
      <c r="U59" s="1280"/>
      <c r="V59" s="289" t="s">
        <v>411</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176</v>
      </c>
      <c r="B60" s="1269" t="s">
        <v>177</v>
      </c>
      <c r="C60" s="1269" t="s">
        <v>178</v>
      </c>
      <c r="D60" s="1269" t="s">
        <v>179</v>
      </c>
      <c r="E60" s="2292"/>
      <c r="F60" s="2292"/>
      <c r="G60" s="2292"/>
      <c r="H60" s="2313"/>
      <c r="I60" s="2129"/>
      <c r="J60" s="1269"/>
      <c r="K60" s="1269"/>
      <c r="L60" s="1269"/>
      <c r="M60" s="1312"/>
      <c r="Q60" s="2259"/>
      <c r="R60" s="1333"/>
      <c r="S60" s="1333"/>
      <c r="T60" s="358"/>
      <c r="U60" s="1280"/>
      <c r="V60" s="367" t="s">
        <v>412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176</v>
      </c>
      <c r="B61" s="1269" t="s">
        <v>177</v>
      </c>
      <c r="C61" s="1269" t="s">
        <v>178</v>
      </c>
      <c r="D61" s="1269" t="s">
        <v>179</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176</v>
      </c>
      <c r="B62" s="1377" t="s">
        <v>177</v>
      </c>
      <c r="C62" s="1377" t="s">
        <v>178</v>
      </c>
      <c r="D62" s="1376"/>
      <c r="E62" s="2292"/>
      <c r="F62" s="2292"/>
      <c r="G62" s="2291"/>
      <c r="H62" s="1376"/>
      <c r="I62" s="1376"/>
      <c r="J62" s="1376"/>
      <c r="K62" s="1376"/>
      <c r="L62" s="1376"/>
      <c r="M62" s="1379"/>
      <c r="N62" s="1380"/>
      <c r="O62" s="1380"/>
      <c r="P62" s="353"/>
      <c r="Q62" s="1318"/>
      <c r="R62" s="1319"/>
      <c r="S62" s="1318"/>
      <c r="T62" s="1318"/>
      <c r="U62" s="1324"/>
      <c r="V62" s="1327" t="s">
        <v>414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176</v>
      </c>
      <c r="B63" s="1377" t="s">
        <v>177</v>
      </c>
      <c r="C63" s="1376"/>
      <c r="D63" s="1376"/>
      <c r="E63" s="2292"/>
      <c r="F63" s="2291"/>
      <c r="G63" s="1376"/>
      <c r="H63" s="1376"/>
      <c r="I63" s="1376"/>
      <c r="J63" s="1376"/>
      <c r="K63" s="1376"/>
      <c r="L63" s="1376"/>
      <c r="M63" s="1379"/>
      <c r="N63" s="1381"/>
      <c r="O63" s="1381"/>
      <c r="P63" s="353"/>
      <c r="Q63" s="1318"/>
      <c r="R63" s="1319"/>
      <c r="S63" s="1318"/>
      <c r="T63" s="1318"/>
      <c r="U63" s="1324"/>
      <c r="V63" s="1327" t="s">
        <v>415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176</v>
      </c>
      <c r="B64" s="1377"/>
      <c r="C64" s="1377"/>
      <c r="D64" s="1377"/>
      <c r="E64" s="2291"/>
      <c r="F64" s="1377"/>
      <c r="G64" s="1377"/>
      <c r="H64" s="1377"/>
      <c r="I64" s="1377"/>
      <c r="J64" s="1377"/>
      <c r="K64" s="1377"/>
      <c r="L64" s="1377"/>
      <c r="M64" s="1383"/>
      <c r="N64" s="1381"/>
      <c r="O64" s="1381"/>
      <c r="P64" s="353"/>
      <c r="Q64" s="382"/>
      <c r="R64" s="1346"/>
      <c r="S64" s="382"/>
      <c r="T64" s="382"/>
      <c r="U64" s="1324"/>
      <c r="V64" s="1327" t="s">
        <v>416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82</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965B06-72F2-161D-D6A9-0.5FE4986C}"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396</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397</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398</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399</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400</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401</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402</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403</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66</v>
      </c>
      <c r="Z8" s="2267"/>
      <c r="AA8" s="2109" t="s">
        <v>66</v>
      </c>
      <c r="AB8" s="2109" t="s">
        <v>19</v>
      </c>
      <c r="AC8" s="2328"/>
      <c r="AD8" s="2207">
        <v>1</v>
      </c>
      <c r="AE8" s="2329"/>
      <c r="AF8" s="2109" t="s">
        <v>19</v>
      </c>
      <c r="AG8" s="2328"/>
      <c r="AH8" s="2207">
        <v>1</v>
      </c>
      <c r="AI8" s="2329"/>
      <c r="AJ8" s="2109" t="s">
        <v>19</v>
      </c>
      <c r="AK8" s="313"/>
      <c r="AL8" s="1339">
        <v>1</v>
      </c>
      <c r="AM8" s="1400"/>
      <c r="AN8" s="753"/>
      <c r="AO8" s="1259"/>
      <c r="AP8" s="1736"/>
      <c r="AQ8" s="1461" t="s">
        <v>66</v>
      </c>
      <c r="AR8" s="1736"/>
      <c r="AS8" s="1461" t="s">
        <v>66</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66</v>
      </c>
      <c r="AR19" s="1738"/>
      <c r="AS19" s="1462" t="s">
        <v>66</v>
      </c>
      <c r="BA19" s="1157">
        <v>0</v>
      </c>
    </row>
    <row customHeight="1" ht="14.25" hidden="1">
      <c r="AV20" s="498"/>
      <c r="AW20" s="498"/>
      <c r="AX20" s="498"/>
      <c r="AY20" s="498"/>
      <c r="AZ20" s="498"/>
      <c r="BA20" s="1157">
        <v>0</v>
      </c>
    </row>
    <row customHeight="1" ht="14.25" hidden="1">
      <c r="O21" s="1369" t="s">
        <v>417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418</v>
      </c>
      <c r="P23" s="1510"/>
      <c r="Q23" s="1512"/>
      <c r="R23" s="1512"/>
      <c r="Y23" s="1509" t="s">
        <v>420</v>
      </c>
      <c r="AA23" s="1509" t="s">
        <v>421</v>
      </c>
      <c r="AB23" s="1509" t="s">
        <v>469</v>
      </c>
      <c r="AE23" s="1509" t="s">
        <v>470</v>
      </c>
      <c r="AF23" s="1509" t="s">
        <v>469</v>
      </c>
      <c r="AI23" s="1509" t="s">
        <v>471</v>
      </c>
      <c r="AJ23" s="1509" t="s">
        <v>469</v>
      </c>
      <c r="AM23" s="1509" t="s">
        <v>472</v>
      </c>
      <c r="AQ23" s="1509" t="s">
        <v>420</v>
      </c>
      <c r="AS23" s="1509" t="s">
        <v>421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423</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423</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427</v>
      </c>
      <c r="AB37" s="328"/>
      <c r="AC37" s="328"/>
      <c r="AD37" s="328"/>
      <c r="AE37" s="328"/>
      <c r="AF37" s="328"/>
      <c r="AG37" s="328"/>
      <c r="AH37" s="328"/>
      <c r="AI37" s="328"/>
      <c r="AJ37" s="328"/>
      <c r="AK37" s="328"/>
      <c r="AL37" s="328"/>
      <c r="AM37" s="328"/>
      <c r="AN37" s="328"/>
      <c r="AO37" s="328"/>
      <c r="AP37" s="328"/>
      <c r="AQ37" s="328"/>
      <c r="AR37" s="328"/>
      <c r="AS37" s="280" t="s">
        <v>427</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300</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301</v>
      </c>
      <c r="BA39" s="1157">
        <v>14</v>
      </c>
    </row>
    <row customHeight="1" ht="15">
      <c r="Q40" s="293"/>
      <c r="R40" s="378"/>
      <c r="S40" s="2275" t="s">
        <v>88</v>
      </c>
      <c r="T40" s="2211" t="s">
        <v>473</v>
      </c>
      <c r="U40" s="303"/>
      <c r="V40" s="2277"/>
      <c r="W40" s="2277"/>
      <c r="X40" s="2277"/>
      <c r="Y40" s="2277"/>
      <c r="Z40" s="2278"/>
      <c r="AA40" s="2338" t="s">
        <v>430</v>
      </c>
      <c r="AB40" s="2330" t="s">
        <v>474</v>
      </c>
      <c r="AC40" s="2293"/>
      <c r="AD40" s="2293"/>
      <c r="AE40" s="2331"/>
      <c r="AF40" s="2293" t="s">
        <v>475</v>
      </c>
      <c r="AG40" s="2293"/>
      <c r="AH40" s="2293"/>
      <c r="AI40" s="2331"/>
      <c r="AJ40" s="2330" t="s">
        <v>476</v>
      </c>
      <c r="AK40" s="2293"/>
      <c r="AL40" s="2293"/>
      <c r="AM40" s="2331"/>
      <c r="AN40" s="2330" t="s">
        <v>429</v>
      </c>
      <c r="AO40" s="2293"/>
      <c r="AP40" s="2277"/>
      <c r="AQ40" s="2277"/>
      <c r="AR40" s="2278"/>
      <c r="AS40" s="2279" t="s">
        <v>430</v>
      </c>
      <c r="AT40" s="2282" t="s">
        <v>432</v>
      </c>
      <c r="AU40" s="2129"/>
      <c r="BA40" s="1157">
        <v>14</v>
      </c>
    </row>
    <row customHeight="1" ht="36">
      <c r="Q41" s="293"/>
      <c r="R41" s="378"/>
      <c r="S41" s="2275"/>
      <c r="T41" s="2211"/>
      <c r="U41" s="1033"/>
      <c r="V41" s="2129" t="s">
        <v>477</v>
      </c>
      <c r="W41" s="2129"/>
      <c r="X41" s="2296" t="s">
        <v>436</v>
      </c>
      <c r="Y41" s="2315"/>
      <c r="Z41" s="2316"/>
      <c r="AA41" s="2339"/>
      <c r="AB41" s="2332"/>
      <c r="AC41" s="2333"/>
      <c r="AD41" s="2333"/>
      <c r="AE41" s="2334"/>
      <c r="AF41" s="2333"/>
      <c r="AG41" s="2333"/>
      <c r="AH41" s="2333"/>
      <c r="AI41" s="2334"/>
      <c r="AJ41" s="2332"/>
      <c r="AK41" s="2333"/>
      <c r="AL41" s="2333"/>
      <c r="AM41" s="2333"/>
      <c r="AN41" s="2129" t="s">
        <v>477</v>
      </c>
      <c r="AO41" s="2129"/>
      <c r="AP41" s="2315" t="s">
        <v>436</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437</v>
      </c>
      <c r="F43" s="1366" t="s">
        <v>438</v>
      </c>
      <c r="G43" s="1366" t="s">
        <v>439</v>
      </c>
      <c r="H43" s="1366" t="s">
        <v>440</v>
      </c>
      <c r="I43" s="1366" t="s">
        <v>441</v>
      </c>
      <c r="J43" s="1366" t="s">
        <v>442</v>
      </c>
      <c r="K43" s="1366" t="s">
        <v>443</v>
      </c>
      <c r="L43" s="1366" t="s">
        <v>418</v>
      </c>
      <c r="Q43" s="293"/>
      <c r="R43" s="378"/>
      <c r="S43" s="2275"/>
      <c r="T43" s="2211"/>
      <c r="U43" s="304"/>
      <c r="V43" s="1332" t="s">
        <v>478</v>
      </c>
      <c r="W43" s="1332" t="s">
        <v>479</v>
      </c>
      <c r="X43" s="1340" t="s">
        <v>446</v>
      </c>
      <c r="Y43" s="2272" t="s">
        <v>447</v>
      </c>
      <c r="Z43" s="2273"/>
      <c r="AA43" s="2340"/>
      <c r="AB43" s="2335"/>
      <c r="AC43" s="2336"/>
      <c r="AD43" s="2336"/>
      <c r="AE43" s="2337"/>
      <c r="AF43" s="2336"/>
      <c r="AG43" s="2336"/>
      <c r="AH43" s="2336"/>
      <c r="AI43" s="2337"/>
      <c r="AJ43" s="2335"/>
      <c r="AK43" s="2336"/>
      <c r="AL43" s="2336"/>
      <c r="AM43" s="2337"/>
      <c r="AN43" s="1862" t="s">
        <v>478</v>
      </c>
      <c r="AO43" s="1862" t="s">
        <v>479</v>
      </c>
      <c r="AP43" s="1340" t="s">
        <v>446</v>
      </c>
      <c r="AQ43" s="2272" t="s">
        <v>447</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200</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200</v>
      </c>
      <c r="B46" s="1365" t="s">
        <v>201</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397</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398</v>
      </c>
      <c r="AW46" s="502"/>
      <c r="AX46" s="502" t="str">
        <f>IF(T46="","",T46)</f>
        <v>Территория действия тарифа</v>
      </c>
      <c r="AY46" s="502"/>
      <c r="AZ46" s="502"/>
      <c r="BA46" s="1157">
        <v>21</v>
      </c>
    </row>
    <row customHeight="1" ht="24">
      <c r="A47" s="1365" t="s">
        <v>200</v>
      </c>
      <c r="B47" s="1365" t="s">
        <v>201</v>
      </c>
      <c r="C47" s="1365" t="s">
        <v>202</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399</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400</v>
      </c>
      <c r="AW47" s="502"/>
      <c r="AX47" s="502" t="str">
        <f>IF(T47="","",T47)</f>
        <v>Наименование системы теплоснабжения </v>
      </c>
      <c r="AY47" s="502"/>
      <c r="AZ47" s="502"/>
      <c r="BA47" s="1157">
        <v>23</v>
      </c>
    </row>
    <row customHeight="1" ht="21">
      <c r="A48" s="1365" t="s">
        <v>200</v>
      </c>
      <c r="B48" s="1365" t="s">
        <v>201</v>
      </c>
      <c r="C48" s="1365" t="s">
        <v>202</v>
      </c>
      <c r="D48" s="1365" t="s">
        <v>203</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401</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402</v>
      </c>
      <c r="AW48" s="502"/>
      <c r="AX48" s="502" t="str">
        <f>IF(T48="","",T48)</f>
        <v>Источник тепловой энергии  </v>
      </c>
      <c r="AY48" s="502"/>
      <c r="AZ48" s="502"/>
      <c r="BA48" s="1157">
        <v>20</v>
      </c>
    </row>
    <row s="1644" customFormat="1" customHeight="1" ht="0.75">
      <c r="A49" s="1345" t="s">
        <v>200</v>
      </c>
      <c r="B49" s="1345" t="s">
        <v>201</v>
      </c>
      <c r="C49" s="1345" t="s">
        <v>202</v>
      </c>
      <c r="D49" s="1345" t="s">
        <v>203</v>
      </c>
      <c r="E49" s="2261"/>
      <c r="F49" s="2261"/>
      <c r="G49" s="2261"/>
      <c r="H49" s="2261"/>
      <c r="I49" s="2258" t="str">
        <f>S48&amp;".1"</f>
        <v>....1</v>
      </c>
      <c r="J49" s="1345"/>
      <c r="K49" s="1345"/>
      <c r="L49" s="1348" t="s">
        <v>403</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200</v>
      </c>
      <c r="B50" s="1345" t="s">
        <v>201</v>
      </c>
      <c r="C50" s="1345" t="s">
        <v>202</v>
      </c>
      <c r="D50" s="1345" t="s">
        <v>203</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200</v>
      </c>
      <c r="B51" s="1365" t="s">
        <v>201</v>
      </c>
      <c r="C51" s="1365" t="s">
        <v>202</v>
      </c>
      <c r="D51" s="1365" t="s">
        <v>203</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66</v>
      </c>
      <c r="Z51" s="1736"/>
      <c r="AA51" s="1461" t="s">
        <v>66</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66</v>
      </c>
      <c r="AR51" s="1736"/>
      <c r="AS51" s="1461" t="s">
        <v>66</v>
      </c>
      <c r="AT51" s="1350"/>
      <c r="AU51" s="2255" t="s">
        <v>480</v>
      </c>
      <c r="AV51" s="513">
        <f>STRCHECKDATE(V54:AT54)</f>
      </c>
      <c r="AW51" s="502"/>
      <c r="AX51" s="502" t="str">
        <f>IF(T51="","",T51)</f>
        <v/>
      </c>
      <c r="AY51" s="502"/>
      <c r="AZ51" s="502"/>
      <c r="BA51" s="1157">
        <v>21</v>
      </c>
    </row>
    <row customHeight="1" ht="11.25">
      <c r="A52" s="1365" t="s">
        <v>200</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200</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200</v>
      </c>
      <c r="B54" s="1365" t="s">
        <v>201</v>
      </c>
      <c r="C54" s="1365" t="s">
        <v>202</v>
      </c>
      <c r="D54" s="1365" t="s">
        <v>203</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200</v>
      </c>
      <c r="B55" s="1365" t="s">
        <v>201</v>
      </c>
      <c r="C55" s="1365" t="s">
        <v>202</v>
      </c>
      <c r="D55" s="1365" t="s">
        <v>203</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200</v>
      </c>
      <c r="B56" s="1345" t="s">
        <v>201</v>
      </c>
      <c r="C56" s="1345" t="s">
        <v>202</v>
      </c>
      <c r="D56" s="1345" t="s">
        <v>203</v>
      </c>
      <c r="E56" s="2261"/>
      <c r="F56" s="2261"/>
      <c r="G56" s="2261"/>
      <c r="H56" s="2261"/>
      <c r="I56" s="2258"/>
      <c r="J56" s="1345"/>
      <c r="K56" s="1345"/>
      <c r="L56" s="1348"/>
      <c r="M56" s="512"/>
      <c r="N56" s="512"/>
      <c r="O56" s="512"/>
      <c r="P56" s="2259"/>
      <c r="Q56" s="1333"/>
      <c r="R56" s="358"/>
      <c r="S56" s="1388"/>
      <c r="T56" s="1389" t="s">
        <v>412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200</v>
      </c>
      <c r="B57" s="1345" t="s">
        <v>201</v>
      </c>
      <c r="C57" s="1345" t="s">
        <v>202</v>
      </c>
      <c r="D57" s="1345" t="s">
        <v>203</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200</v>
      </c>
      <c r="B58" s="1345" t="s">
        <v>201</v>
      </c>
      <c r="C58" s="1345" t="s">
        <v>202</v>
      </c>
      <c r="D58" s="1316"/>
      <c r="E58" s="2261"/>
      <c r="F58" s="2261"/>
      <c r="G58" s="2260"/>
      <c r="H58" s="1316"/>
      <c r="I58" s="1316"/>
      <c r="J58" s="1316"/>
      <c r="K58" s="1316"/>
      <c r="L58" s="1341"/>
      <c r="M58" s="1317"/>
      <c r="N58" s="1317"/>
      <c r="P58" s="1318"/>
      <c r="Q58" s="1319"/>
      <c r="R58" s="1318"/>
      <c r="S58" s="1324"/>
      <c r="T58" s="1327" t="s">
        <v>414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200</v>
      </c>
      <c r="B59" s="1345" t="s">
        <v>201</v>
      </c>
      <c r="C59" s="1316"/>
      <c r="D59" s="1316"/>
      <c r="E59" s="2261"/>
      <c r="F59" s="2260"/>
      <c r="G59" s="1316"/>
      <c r="H59" s="1316"/>
      <c r="I59" s="1316"/>
      <c r="J59" s="1316"/>
      <c r="K59" s="1316"/>
      <c r="L59" s="1341"/>
      <c r="M59" s="1323"/>
      <c r="N59" s="1323"/>
      <c r="P59" s="1318"/>
      <c r="Q59" s="1319"/>
      <c r="R59" s="1318"/>
      <c r="S59" s="1324"/>
      <c r="T59" s="1327" t="s">
        <v>415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200</v>
      </c>
      <c r="B60" s="1345"/>
      <c r="C60" s="1345"/>
      <c r="D60" s="1345"/>
      <c r="E60" s="2261"/>
      <c r="F60" s="1345"/>
      <c r="G60" s="1345"/>
      <c r="H60" s="1345"/>
      <c r="I60" s="1345"/>
      <c r="J60" s="1345"/>
      <c r="K60" s="1345"/>
      <c r="L60" s="1348"/>
      <c r="M60" s="1323"/>
      <c r="N60" s="1323"/>
      <c r="O60" s="520"/>
      <c r="P60" s="382"/>
      <c r="Q60" s="1346"/>
      <c r="R60" s="382"/>
      <c r="S60" s="1324"/>
      <c r="T60" s="1327" t="s">
        <v>416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200</v>
      </c>
      <c r="B61" s="1345"/>
      <c r="C61" s="1345"/>
      <c r="D61" s="1345"/>
      <c r="E61" s="2260"/>
      <c r="F61" s="1345"/>
      <c r="G61" s="1345"/>
      <c r="H61" s="1345"/>
      <c r="I61" s="1345"/>
      <c r="J61" s="1345"/>
      <c r="K61" s="1345"/>
      <c r="L61" s="1348"/>
      <c r="M61" s="1323"/>
      <c r="N61" s="1323"/>
      <c r="O61" s="520"/>
      <c r="P61" s="382"/>
      <c r="Q61" s="1346"/>
      <c r="R61" s="382"/>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82</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52C4F9-1D96-B2AD-D6E7-0.DCC8E76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27">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354" t="s">
        <v>489</v>
      </c>
      <c r="W38" s="2264" t="s">
        <v>435</v>
      </c>
      <c r="X38" s="2265"/>
      <c r="Y38" s="2264" t="s">
        <v>436</v>
      </c>
      <c r="Z38" s="2271"/>
      <c r="AA38" s="2265"/>
      <c r="AB38" s="2280"/>
      <c r="AC38" s="13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354" t="s">
        <v>492</v>
      </c>
      <c r="W39" s="1224" t="s">
        <v>493</v>
      </c>
      <c r="X39" s="1224" t="s">
        <v>494</v>
      </c>
      <c r="Y39" s="1359" t="s">
        <v>446</v>
      </c>
      <c r="Z39" s="2272" t="s">
        <v>447</v>
      </c>
      <c r="AA39" s="2273"/>
      <c r="AB39" s="2281"/>
      <c r="AC39" s="1354" t="s">
        <v>492</v>
      </c>
      <c r="AD39" s="1224" t="s">
        <v>493</v>
      </c>
      <c r="AE39" s="1224" t="s">
        <v>494</v>
      </c>
      <c r="AF39" s="1359" t="s">
        <v>446</v>
      </c>
      <c r="AG39" s="2272" t="s">
        <v>447</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226</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226</v>
      </c>
      <c r="B42" s="1365" t="s">
        <v>227</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226</v>
      </c>
      <c r="B43" s="1365" t="s">
        <v>227</v>
      </c>
      <c r="C43" s="1365" t="s">
        <v>228</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226</v>
      </c>
      <c r="B44" s="1365" t="s">
        <v>227</v>
      </c>
      <c r="C44" s="1365" t="s">
        <v>228</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226</v>
      </c>
      <c r="B45" s="1365" t="s">
        <v>227</v>
      </c>
      <c r="C45" s="1365" t="s">
        <v>228</v>
      </c>
      <c r="D45" s="1365" t="s">
        <v>495</v>
      </c>
      <c r="E45" s="2261"/>
      <c r="F45" s="2261"/>
      <c r="G45" s="2261"/>
      <c r="H45" s="2261"/>
      <c r="I45" s="2288"/>
      <c r="J45" s="2258" t="str">
        <f>I44&amp;".1"</f>
        <v>...1.1</v>
      </c>
      <c r="K45" s="1365"/>
      <c r="L45" s="1366" t="s">
        <v>406</v>
      </c>
      <c r="P45" s="2259"/>
      <c r="Q45" s="2259">
        <v>1</v>
      </c>
      <c r="R45" s="359"/>
      <c r="S45" s="1360"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226</v>
      </c>
      <c r="B46" s="1365" t="s">
        <v>227</v>
      </c>
      <c r="C46" s="1365" t="s">
        <v>228</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226</v>
      </c>
      <c r="B47" s="1365" t="s">
        <v>227</v>
      </c>
      <c r="C47" s="1365" t="s">
        <v>228</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226</v>
      </c>
      <c r="B48" s="1365" t="s">
        <v>227</v>
      </c>
      <c r="C48" s="1365" t="s">
        <v>228</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226</v>
      </c>
      <c r="B49" s="1365" t="s">
        <v>227</v>
      </c>
      <c r="C49" s="1365" t="s">
        <v>228</v>
      </c>
      <c r="D49" s="1365" t="s">
        <v>495</v>
      </c>
      <c r="E49" s="2261"/>
      <c r="F49" s="2261"/>
      <c r="G49" s="2261"/>
      <c r="H49" s="2261"/>
      <c r="I49" s="2258"/>
      <c r="J49" s="1365"/>
      <c r="K49" s="1365"/>
      <c r="L49" s="1366"/>
      <c r="P49" s="2259"/>
      <c r="Q49" s="1356"/>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226</v>
      </c>
      <c r="B50" s="1365" t="s">
        <v>227</v>
      </c>
      <c r="C50" s="1365" t="s">
        <v>228</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226</v>
      </c>
      <c r="B51" s="1345" t="s">
        <v>227</v>
      </c>
      <c r="C51" s="1316"/>
      <c r="D51" s="1316"/>
      <c r="E51" s="2261"/>
      <c r="F51" s="2260"/>
      <c r="G51" s="1316"/>
      <c r="H51" s="1316"/>
      <c r="I51" s="1316"/>
      <c r="J51" s="1316"/>
      <c r="K51" s="1316"/>
      <c r="L51" s="1428"/>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0EFE78-1512-EC81-DD82-0.D11207C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496</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231</v>
      </c>
      <c r="B46" s="1365" t="s">
        <v>232</v>
      </c>
      <c r="C46" s="1365" t="s">
        <v>233</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496</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50590C-BD45-CB0A-C326-0.B692425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497</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236</v>
      </c>
      <c r="B46" s="1365" t="s">
        <v>237</v>
      </c>
      <c r="C46" s="1365" t="s">
        <v>238</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497</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14C46C-BDDB-8A15-EA09-0.65AF9BC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498</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241</v>
      </c>
      <c r="B46" s="1365" t="s">
        <v>242</v>
      </c>
      <c r="C46" s="1365" t="s">
        <v>243</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66</v>
      </c>
      <c r="AA46" s="2267"/>
      <c r="AB46" s="2109" t="s">
        <v>66</v>
      </c>
      <c r="AC46" s="753"/>
      <c r="AD46" s="753"/>
      <c r="AE46" s="1259"/>
      <c r="AF46" s="2267"/>
      <c r="AG46" s="2109" t="s">
        <v>66</v>
      </c>
      <c r="AH46" s="2289"/>
      <c r="AI46" s="2109" t="s">
        <v>66</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498</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AE077A-6C2F-4936-1D4B-0.F8DA9615}"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396</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397</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398</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399</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400</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401</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402</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403</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66</v>
      </c>
      <c r="Z8" s="1994"/>
      <c r="AA8" s="1992" t="s">
        <v>66</v>
      </c>
      <c r="AB8" s="1998"/>
      <c r="AC8" s="1999" t="s">
        <v>22</v>
      </c>
      <c r="AD8" s="753"/>
      <c r="AE8" s="1259"/>
      <c r="AF8" s="1957"/>
      <c r="AG8" s="1944" t="s">
        <v>66</v>
      </c>
      <c r="AH8" s="1957"/>
      <c r="AI8" s="1944" t="s">
        <v>66</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66</v>
      </c>
      <c r="AH16" s="1738"/>
      <c r="AI16" s="1968" t="s">
        <v>66</v>
      </c>
      <c r="AQ16" s="1633">
        <v>0</v>
      </c>
    </row>
    <row customHeight="1" ht="14.25" hidden="1">
      <c r="AL17" s="1643"/>
      <c r="AM17" s="1643"/>
      <c r="AN17" s="1643"/>
      <c r="AO17" s="1643"/>
      <c r="AP17" s="1643"/>
      <c r="AQ17" s="1633">
        <v>0</v>
      </c>
    </row>
    <row customHeight="1" ht="14.25" hidden="1">
      <c r="O18" s="1347" t="s">
        <v>417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418</v>
      </c>
      <c r="P20" s="1510"/>
      <c r="Q20" s="1512"/>
      <c r="R20" s="1512"/>
      <c r="Y20" s="1509" t="s">
        <v>420</v>
      </c>
      <c r="AA20" s="1509" t="s">
        <v>421</v>
      </c>
      <c r="AC20" s="1509" t="s">
        <v>470</v>
      </c>
      <c r="AG20" s="1509" t="s">
        <v>420</v>
      </c>
      <c r="AI20" s="1509" t="s">
        <v>421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423</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424</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423</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424</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427</v>
      </c>
      <c r="AB34" s="1644"/>
      <c r="AC34" s="1637"/>
      <c r="AD34" s="1637"/>
      <c r="AE34" s="1637"/>
      <c r="AF34" s="1637"/>
      <c r="AG34" s="1637"/>
      <c r="AH34" s="1637"/>
      <c r="AI34" s="1644" t="s">
        <v>427</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300</v>
      </c>
      <c r="T36" s="2129"/>
      <c r="U36" s="2129"/>
      <c r="V36" s="2129"/>
      <c r="W36" s="2129"/>
      <c r="X36" s="2129"/>
      <c r="Y36" s="2129"/>
      <c r="Z36" s="2129"/>
      <c r="AA36" s="2177"/>
      <c r="AB36" s="2177"/>
      <c r="AC36" s="2177"/>
      <c r="AD36" s="2129"/>
      <c r="AE36" s="2129"/>
      <c r="AF36" s="2129"/>
      <c r="AG36" s="2129"/>
      <c r="AH36" s="2129"/>
      <c r="AI36" s="2129"/>
      <c r="AJ36" s="2129"/>
      <c r="AK36" s="2129" t="s">
        <v>301</v>
      </c>
      <c r="AQ36" s="1633">
        <v>14</v>
      </c>
    </row>
    <row customHeight="1" ht="15">
      <c r="Q37" s="293"/>
      <c r="R37" s="378"/>
      <c r="S37" s="2275" t="s">
        <v>88</v>
      </c>
      <c r="T37" s="2211" t="s">
        <v>499</v>
      </c>
      <c r="U37" s="339"/>
      <c r="V37" s="2277"/>
      <c r="W37" s="2277"/>
      <c r="X37" s="2277"/>
      <c r="Y37" s="2277"/>
      <c r="Z37" s="2277"/>
      <c r="AA37" s="2211" t="s">
        <v>430</v>
      </c>
      <c r="AB37" s="2210" t="s">
        <v>500</v>
      </c>
      <c r="AC37" s="2210" t="s">
        <v>474</v>
      </c>
      <c r="AD37" s="2293" t="s">
        <v>429</v>
      </c>
      <c r="AE37" s="2293"/>
      <c r="AF37" s="2277"/>
      <c r="AG37" s="2277"/>
      <c r="AH37" s="2278"/>
      <c r="AI37" s="2279" t="s">
        <v>430</v>
      </c>
      <c r="AJ37" s="2282" t="s">
        <v>432</v>
      </c>
      <c r="AK37" s="2129"/>
      <c r="AQ37" s="1633">
        <v>14</v>
      </c>
    </row>
    <row customHeight="1" ht="36">
      <c r="Q38" s="293"/>
      <c r="R38" s="378"/>
      <c r="S38" s="2275"/>
      <c r="T38" s="2211"/>
      <c r="U38" s="1033"/>
      <c r="V38" s="2105" t="s">
        <v>477</v>
      </c>
      <c r="W38" s="2129"/>
      <c r="X38" s="2296" t="s">
        <v>436</v>
      </c>
      <c r="Y38" s="2315"/>
      <c r="Z38" s="2315"/>
      <c r="AA38" s="2211"/>
      <c r="AB38" s="2210"/>
      <c r="AC38" s="2210"/>
      <c r="AD38" s="2105" t="s">
        <v>477</v>
      </c>
      <c r="AE38" s="2129"/>
      <c r="AF38" s="2315" t="s">
        <v>436</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437</v>
      </c>
      <c r="F40" s="1312" t="s">
        <v>438</v>
      </c>
      <c r="G40" s="1312" t="s">
        <v>439</v>
      </c>
      <c r="H40" s="1312" t="s">
        <v>440</v>
      </c>
      <c r="I40" s="1312" t="s">
        <v>441</v>
      </c>
      <c r="J40" s="1312" t="s">
        <v>442</v>
      </c>
      <c r="K40" s="1312" t="s">
        <v>443</v>
      </c>
      <c r="L40" s="1312" t="s">
        <v>418</v>
      </c>
      <c r="Q40" s="293"/>
      <c r="R40" s="378"/>
      <c r="S40" s="2275"/>
      <c r="T40" s="2211"/>
      <c r="U40" s="304"/>
      <c r="V40" s="1952" t="s">
        <v>478</v>
      </c>
      <c r="W40" s="1952" t="s">
        <v>479</v>
      </c>
      <c r="X40" s="1940" t="s">
        <v>446</v>
      </c>
      <c r="Y40" s="2272" t="s">
        <v>447</v>
      </c>
      <c r="Z40" s="2322"/>
      <c r="AA40" s="2211"/>
      <c r="AB40" s="2210"/>
      <c r="AC40" s="2210"/>
      <c r="AD40" s="1970" t="s">
        <v>478</v>
      </c>
      <c r="AE40" s="1961" t="s">
        <v>479</v>
      </c>
      <c r="AF40" s="1940" t="s">
        <v>446</v>
      </c>
      <c r="AG40" s="2272" t="s">
        <v>447</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206</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206</v>
      </c>
      <c r="B43" s="1269" t="s">
        <v>207</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397</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398</v>
      </c>
      <c r="AM43" s="1626"/>
      <c r="AN43" s="1626" t="str">
        <f>IF(T43="","",T43)</f>
        <v>Территория действия тарифа</v>
      </c>
      <c r="AO43" s="1626"/>
      <c r="AP43" s="1626"/>
      <c r="AQ43" s="1633">
        <v>21</v>
      </c>
    </row>
    <row customHeight="1" ht="24">
      <c r="A44" s="1269" t="s">
        <v>206</v>
      </c>
      <c r="B44" s="1269" t="s">
        <v>207</v>
      </c>
      <c r="C44" s="1269" t="s">
        <v>208</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399</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400</v>
      </c>
      <c r="AM44" s="1626"/>
      <c r="AN44" s="1626" t="str">
        <f>IF(T44="","",T44)</f>
        <v>Наименование системы теплоснабжения </v>
      </c>
      <c r="AO44" s="1626"/>
      <c r="AP44" s="1626"/>
      <c r="AQ44" s="1633">
        <v>23</v>
      </c>
    </row>
    <row customHeight="1" ht="21.75">
      <c r="A45" s="1269" t="s">
        <v>206</v>
      </c>
      <c r="B45" s="1269" t="s">
        <v>207</v>
      </c>
      <c r="C45" s="1269" t="s">
        <v>208</v>
      </c>
      <c r="D45" s="1269" t="s">
        <v>209</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401</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402</v>
      </c>
      <c r="AM45" s="1626"/>
      <c r="AN45" s="1626" t="str">
        <f>IF(T45="","",T45)</f>
        <v>Источник тепловой энергии  </v>
      </c>
      <c r="AO45" s="1626"/>
      <c r="AP45" s="1626"/>
      <c r="AQ45" s="1633">
        <v>21</v>
      </c>
    </row>
    <row s="1644" customFormat="1" customHeight="1" ht="0">
      <c r="A46" s="1377" t="s">
        <v>206</v>
      </c>
      <c r="B46" s="1377" t="s">
        <v>207</v>
      </c>
      <c r="C46" s="1377" t="s">
        <v>208</v>
      </c>
      <c r="D46" s="1377" t="s">
        <v>209</v>
      </c>
      <c r="E46" s="2292"/>
      <c r="F46" s="2292"/>
      <c r="G46" s="2292"/>
      <c r="H46" s="2292"/>
      <c r="I46" s="2129" t="str">
        <f>S45&amp;".1"</f>
        <v>....1</v>
      </c>
      <c r="J46" s="1377"/>
      <c r="K46" s="1377"/>
      <c r="L46" s="1383" t="s">
        <v>403</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206</v>
      </c>
      <c r="B47" s="1377" t="s">
        <v>207</v>
      </c>
      <c r="C47" s="1377" t="s">
        <v>208</v>
      </c>
      <c r="D47" s="1377" t="s">
        <v>209</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206</v>
      </c>
      <c r="B48" s="1269" t="s">
        <v>207</v>
      </c>
      <c r="C48" s="1269" t="s">
        <v>208</v>
      </c>
      <c r="D48" s="1269" t="s">
        <v>209</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66</v>
      </c>
      <c r="Z48" s="1957"/>
      <c r="AA48" s="1944" t="s">
        <v>66</v>
      </c>
      <c r="AB48" s="1966"/>
      <c r="AC48" s="1965" t="s">
        <v>22</v>
      </c>
      <c r="AD48" s="753"/>
      <c r="AE48" s="1259"/>
      <c r="AF48" s="1957"/>
      <c r="AG48" s="1944" t="s">
        <v>66</v>
      </c>
      <c r="AH48" s="1957"/>
      <c r="AI48" s="1944" t="s">
        <v>66</v>
      </c>
      <c r="AJ48" s="1350"/>
      <c r="AK48" s="2255" t="s">
        <v>480</v>
      </c>
      <c r="AL48" s="1638">
        <f>STRCHECKDATE(#REF!)</f>
      </c>
      <c r="AM48" s="1626"/>
      <c r="AN48" s="1626" t="str">
        <f>IF(T48="","",T48)</f>
        <v/>
      </c>
      <c r="AO48" s="1626"/>
      <c r="AP48" s="1626"/>
      <c r="AQ48" s="1633">
        <v>21</v>
      </c>
    </row>
    <row customHeight="1" ht="11.25">
      <c r="A49" s="1269" t="s">
        <v>206</v>
      </c>
      <c r="B49" s="1269" t="s">
        <v>207</v>
      </c>
      <c r="C49" s="1269" t="s">
        <v>208</v>
      </c>
      <c r="D49" s="1269" t="s">
        <v>209</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206</v>
      </c>
      <c r="B50" s="1377" t="s">
        <v>207</v>
      </c>
      <c r="C50" s="1377" t="s">
        <v>208</v>
      </c>
      <c r="D50" s="1377" t="s">
        <v>209</v>
      </c>
      <c r="E50" s="2292"/>
      <c r="F50" s="2292"/>
      <c r="G50" s="2292"/>
      <c r="H50" s="2292"/>
      <c r="I50" s="2129"/>
      <c r="J50" s="1377"/>
      <c r="K50" s="1377"/>
      <c r="L50" s="1383"/>
      <c r="M50" s="1248"/>
      <c r="N50" s="1248"/>
      <c r="O50" s="1248"/>
      <c r="P50" s="2259"/>
      <c r="Q50" s="1956"/>
      <c r="R50" s="358"/>
      <c r="S50" s="1388"/>
      <c r="T50" s="1389" t="s">
        <v>412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206</v>
      </c>
      <c r="B51" s="1377" t="s">
        <v>207</v>
      </c>
      <c r="C51" s="1377" t="s">
        <v>208</v>
      </c>
      <c r="D51" s="1377" t="s">
        <v>209</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206</v>
      </c>
      <c r="B52" s="1377" t="s">
        <v>207</v>
      </c>
      <c r="C52" s="1377" t="s">
        <v>208</v>
      </c>
      <c r="D52" s="1376"/>
      <c r="E52" s="2292"/>
      <c r="F52" s="2292"/>
      <c r="G52" s="2291"/>
      <c r="H52" s="1376"/>
      <c r="I52" s="1376"/>
      <c r="J52" s="1376"/>
      <c r="K52" s="1376"/>
      <c r="L52" s="1379"/>
      <c r="M52" s="1380"/>
      <c r="N52" s="1380"/>
      <c r="O52" s="35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206</v>
      </c>
      <c r="B53" s="1377" t="s">
        <v>207</v>
      </c>
      <c r="C53" s="1376"/>
      <c r="D53" s="1376"/>
      <c r="E53" s="2292"/>
      <c r="F53" s="2291"/>
      <c r="G53" s="1376"/>
      <c r="H53" s="1376"/>
      <c r="I53" s="1376"/>
      <c r="J53" s="1376"/>
      <c r="K53" s="1376"/>
      <c r="L53" s="1379"/>
      <c r="M53" s="1381"/>
      <c r="N53" s="1381"/>
      <c r="O53" s="353"/>
      <c r="P53" s="1318"/>
      <c r="Q53" s="1319"/>
      <c r="R53" s="1318"/>
      <c r="S53" s="1324"/>
      <c r="T53" s="1327" t="s">
        <v>415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206</v>
      </c>
      <c r="B54" s="1377"/>
      <c r="C54" s="1377"/>
      <c r="D54" s="1377"/>
      <c r="E54" s="2292"/>
      <c r="F54" s="1377"/>
      <c r="G54" s="1377"/>
      <c r="H54" s="1377"/>
      <c r="I54" s="1377"/>
      <c r="J54" s="1377"/>
      <c r="K54" s="1377"/>
      <c r="L54" s="1383"/>
      <c r="M54" s="1381"/>
      <c r="N54" s="1381"/>
      <c r="O54" s="353"/>
      <c r="P54" s="382"/>
      <c r="Q54" s="1346"/>
      <c r="R54" s="382"/>
      <c r="S54" s="1324"/>
      <c r="T54" s="1327" t="s">
        <v>416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206</v>
      </c>
      <c r="B55" s="1377"/>
      <c r="C55" s="1377"/>
      <c r="D55" s="1377"/>
      <c r="E55" s="2291"/>
      <c r="F55" s="1377"/>
      <c r="G55" s="1377"/>
      <c r="H55" s="1377"/>
      <c r="I55" s="1377"/>
      <c r="J55" s="1377"/>
      <c r="K55" s="1377"/>
      <c r="L55" s="1383"/>
      <c r="M55" s="1381"/>
      <c r="N55" s="1381"/>
      <c r="O55" s="353"/>
      <c r="P55" s="382"/>
      <c r="Q55" s="1346"/>
      <c r="R55" s="382"/>
      <c r="S55" s="1324"/>
      <c r="T55" s="1327" t="s">
        <v>416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82</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1E273E-37A1-B88A-D697-0.438E4AA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66</v>
      </c>
      <c r="AB8" s="1736"/>
      <c r="AC8" s="1461" t="s">
        <v>66</v>
      </c>
      <c r="AD8" s="2187" t="s">
        <v>66</v>
      </c>
      <c r="AE8" s="2328"/>
      <c r="AF8" s="2207">
        <v>1</v>
      </c>
      <c r="AG8" s="2365"/>
      <c r="AH8" s="2109" t="s">
        <v>66</v>
      </c>
      <c r="AI8" s="2328"/>
      <c r="AJ8" s="2207">
        <v>1</v>
      </c>
      <c r="AK8" s="2329" t="s">
        <v>22</v>
      </c>
      <c r="AL8" s="2109" t="s">
        <v>66</v>
      </c>
      <c r="AM8" s="2194"/>
      <c r="AN8" s="2207">
        <v>1</v>
      </c>
      <c r="AO8" s="2359"/>
      <c r="AP8" s="2360" t="s">
        <v>66</v>
      </c>
      <c r="AQ8" s="313"/>
      <c r="AR8" s="1465">
        <v>1</v>
      </c>
      <c r="AS8" s="1468" t="s">
        <v>22</v>
      </c>
      <c r="AT8" s="753"/>
      <c r="AU8" s="1259"/>
      <c r="AV8" s="753"/>
      <c r="AW8" s="1259"/>
      <c r="AX8" s="1736"/>
      <c r="AY8" s="1461" t="s">
        <v>66</v>
      </c>
      <c r="AZ8" s="1736"/>
      <c r="BA8" s="146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66</v>
      </c>
      <c r="AZ20" s="1738"/>
      <c r="BA20" s="1462"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50" t="s">
        <v>478</v>
      </c>
      <c r="W44" s="1450" t="s">
        <v>479</v>
      </c>
      <c r="X44" s="1450" t="s">
        <v>478</v>
      </c>
      <c r="Y44" s="1450" t="s">
        <v>479</v>
      </c>
      <c r="Z44" s="1457"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403</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66</v>
      </c>
      <c r="AB52" s="1736"/>
      <c r="AC52" s="146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65">
        <v>1</v>
      </c>
      <c r="AS52" s="1468" t="s">
        <v>22</v>
      </c>
      <c r="AT52" s="753"/>
      <c r="AU52" s="1259"/>
      <c r="AV52" s="753"/>
      <c r="AW52" s="1259"/>
      <c r="AX52" s="1736"/>
      <c r="AY52" s="1461" t="s">
        <v>66</v>
      </c>
      <c r="AZ52" s="1736"/>
      <c r="BA52" s="146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6C18ED-8433-2C8C-F80A-0.19B6162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266</v>
      </c>
      <c r="B42" s="1365" t="s">
        <v>267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266</v>
      </c>
      <c r="B43" s="1365" t="s">
        <v>267</v>
      </c>
      <c r="C43" s="1365" t="s">
        <v>268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266</v>
      </c>
      <c r="B44" s="1365" t="s">
        <v>267</v>
      </c>
      <c r="C44" s="1365" t="s">
        <v>268</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266</v>
      </c>
      <c r="B45" s="1365" t="s">
        <v>267</v>
      </c>
      <c r="C45" s="1365" t="s">
        <v>268</v>
      </c>
      <c r="D45" s="1365" t="s">
        <v>520</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266</v>
      </c>
      <c r="B46" s="1365" t="s">
        <v>267</v>
      </c>
      <c r="C46" s="1365" t="s">
        <v>268</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266</v>
      </c>
      <c r="B47" s="1365" t="s">
        <v>267</v>
      </c>
      <c r="C47" s="1365" t="s">
        <v>268</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266</v>
      </c>
      <c r="B48" s="1365" t="s">
        <v>267</v>
      </c>
      <c r="C48" s="1365" t="s">
        <v>268</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266</v>
      </c>
      <c r="B49" s="1365" t="s">
        <v>267</v>
      </c>
      <c r="C49" s="1365" t="s">
        <v>268</v>
      </c>
      <c r="D49" s="1365" t="s">
        <v>520</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266</v>
      </c>
      <c r="B50" s="1365" t="s">
        <v>267</v>
      </c>
      <c r="C50" s="1365" t="s">
        <v>268</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266</v>
      </c>
      <c r="B51" s="1345" t="s">
        <v>267</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6AE7E4-C4B5-6DF8-7361-0.9E2609F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66</v>
      </c>
      <c r="AA7" s="2267"/>
      <c r="AB7" s="2109" t="s">
        <v>66</v>
      </c>
      <c r="AC7" s="753"/>
      <c r="AD7" s="753"/>
      <c r="AE7" s="1259"/>
      <c r="AF7" s="2267"/>
      <c r="AG7" s="2109" t="s">
        <v>66</v>
      </c>
      <c r="AH7" s="2289"/>
      <c r="AI7" s="2109" t="s">
        <v>66</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66</v>
      </c>
      <c r="AH15" s="2269"/>
      <c r="AI15" s="2270" t="s">
        <v>66</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88</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521</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271</v>
      </c>
      <c r="B46" s="1365" t="s">
        <v>272</v>
      </c>
      <c r="C46" s="1365" t="s">
        <v>273</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66</v>
      </c>
      <c r="AA46" s="2269"/>
      <c r="AB46" s="2270" t="s">
        <v>66</v>
      </c>
      <c r="AC46" s="753"/>
      <c r="AD46" s="753"/>
      <c r="AE46" s="1259"/>
      <c r="AF46" s="2267"/>
      <c r="AG46" s="2109" t="s">
        <v>66</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521</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82</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8D8D22-9ABD-6D02-A2CD-0.0783F2D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22</v>
      </c>
      <c r="AL8" s="2109" t="s">
        <v>66</v>
      </c>
      <c r="AM8" s="2194"/>
      <c r="AN8" s="2207">
        <v>1</v>
      </c>
      <c r="AO8" s="2359"/>
      <c r="AP8" s="2360" t="s">
        <v>66</v>
      </c>
      <c r="AQ8" s="313"/>
      <c r="AR8" s="1488">
        <v>1</v>
      </c>
      <c r="AS8" s="1494" t="s">
        <v>22</v>
      </c>
      <c r="AT8" s="753"/>
      <c r="AU8" s="1259"/>
      <c r="AV8" s="753"/>
      <c r="AW8" s="1259"/>
      <c r="AX8" s="1736"/>
      <c r="AY8" s="1471" t="s">
        <v>66</v>
      </c>
      <c r="AZ8" s="1736"/>
      <c r="BA8" s="147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276</v>
      </c>
      <c r="B47" s="1365" t="s">
        <v>277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276</v>
      </c>
      <c r="B48" s="1365" t="s">
        <v>277</v>
      </c>
      <c r="C48" s="1365" t="s">
        <v>278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276</v>
      </c>
      <c r="B49" s="1345" t="s">
        <v>277</v>
      </c>
      <c r="C49" s="1345" t="s">
        <v>278</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276</v>
      </c>
      <c r="B50" s="1345" t="s">
        <v>277</v>
      </c>
      <c r="C50" s="1345" t="s">
        <v>278</v>
      </c>
      <c r="D50" s="1345" t="s">
        <v>529</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276</v>
      </c>
      <c r="B51" s="1345" t="s">
        <v>277</v>
      </c>
      <c r="C51" s="1345" t="s">
        <v>278</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276</v>
      </c>
      <c r="B52" s="1365" t="s">
        <v>277</v>
      </c>
      <c r="C52" s="1365" t="s">
        <v>278</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88">
        <v>1</v>
      </c>
      <c r="AS52" s="1494" t="s">
        <v>22</v>
      </c>
      <c r="AT52" s="753"/>
      <c r="AU52" s="1259"/>
      <c r="AV52" s="753"/>
      <c r="AW52" s="1259"/>
      <c r="AX52" s="1736"/>
      <c r="AY52" s="1471" t="s">
        <v>66</v>
      </c>
      <c r="AZ52" s="1736"/>
      <c r="BA52" s="147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276</v>
      </c>
      <c r="B56" s="1365" t="s">
        <v>277</v>
      </c>
      <c r="C56" s="1365" t="s">
        <v>278</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276</v>
      </c>
      <c r="B57" s="1365" t="s">
        <v>277</v>
      </c>
      <c r="C57" s="1365" t="s">
        <v>278</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276</v>
      </c>
      <c r="B58" s="1345" t="s">
        <v>277</v>
      </c>
      <c r="C58" s="1345" t="s">
        <v>278</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276</v>
      </c>
      <c r="B59" s="1345" t="s">
        <v>277</v>
      </c>
      <c r="C59" s="1345" t="s">
        <v>278</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276</v>
      </c>
      <c r="B60" s="1345" t="s">
        <v>277</v>
      </c>
      <c r="C60" s="1345" t="s">
        <v>278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276</v>
      </c>
      <c r="B61" s="1345" t="s">
        <v>277</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A84D85-6987-918A-F701-0.FD42C69E}"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66</v>
      </c>
      <c r="AE7" s="2267"/>
      <c r="AF7" s="2109" t="s">
        <v>66</v>
      </c>
      <c r="AG7" s="753"/>
      <c r="AH7" s="753"/>
      <c r="AI7" s="753"/>
      <c r="AJ7" s="753"/>
      <c r="AK7" s="753"/>
      <c r="AL7" s="753"/>
      <c r="AM7" s="753"/>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66</v>
      </c>
      <c r="AP15" s="2269"/>
      <c r="AQ15" s="2270" t="s">
        <v>66</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B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88</v>
      </c>
      <c r="T37" s="2211" t="s">
        <v>428</v>
      </c>
      <c r="U37" s="303"/>
      <c r="V37" s="2276" t="s">
        <v>429</v>
      </c>
      <c r="W37" s="2293"/>
      <c r="X37" s="2293"/>
      <c r="Y37" s="2293"/>
      <c r="Z37" s="2293"/>
      <c r="AA37" s="2293"/>
      <c r="AB37" s="2293"/>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customHeight="1" ht="20.25">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66</v>
      </c>
      <c r="AE47" s="2269"/>
      <c r="AF47" s="2270" t="s">
        <v>66</v>
      </c>
      <c r="AG47" s="753"/>
      <c r="AH47" s="753"/>
      <c r="AI47" s="753"/>
      <c r="AJ47" s="753"/>
      <c r="AK47" s="753"/>
      <c r="AL47" s="753"/>
      <c r="AM47" s="753"/>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8D4245-A961-9601-33BF-0.FAF377}"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66</v>
      </c>
      <c r="AE7" s="2267"/>
      <c r="AF7" s="2109" t="s">
        <v>66</v>
      </c>
      <c r="AG7" s="753"/>
      <c r="AH7" s="753"/>
      <c r="AI7" s="753"/>
      <c r="AJ7" s="753"/>
      <c r="AK7" s="753"/>
      <c r="AL7" s="753"/>
      <c r="AM7" s="1259"/>
      <c r="AN7" s="2267"/>
      <c r="AO7" s="2109" t="s">
        <v>66</v>
      </c>
      <c r="AP7" s="2289"/>
      <c r="AQ7" s="2109" t="s">
        <v>66</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66</v>
      </c>
      <c r="AP15" s="2269"/>
      <c r="AQ15" s="2270" t="s">
        <v>66</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88</v>
      </c>
      <c r="T37" s="2211" t="s">
        <v>428</v>
      </c>
      <c r="U37" s="303"/>
      <c r="V37" s="2276" t="s">
        <v>429</v>
      </c>
      <c r="W37" s="2277"/>
      <c r="X37" s="2277"/>
      <c r="Y37" s="2277"/>
      <c r="Z37" s="2277"/>
      <c r="AA37" s="2277"/>
      <c r="AB37" s="2277"/>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543</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256</v>
      </c>
      <c r="B47" s="1365" t="s">
        <v>257</v>
      </c>
      <c r="C47" s="1365" t="s">
        <v>258</v>
      </c>
      <c r="D47" s="1365" t="s">
        <v>543</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66</v>
      </c>
      <c r="AE47" s="2269"/>
      <c r="AF47" s="2270" t="s">
        <v>66</v>
      </c>
      <c r="AG47" s="753"/>
      <c r="AH47" s="753"/>
      <c r="AI47" s="753"/>
      <c r="AJ47" s="753"/>
      <c r="AK47" s="753"/>
      <c r="AL47" s="753"/>
      <c r="AM47" s="1259"/>
      <c r="AN47" s="2267"/>
      <c r="AO47" s="2109" t="s">
        <v>66</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543</v>
      </c>
      <c r="E50" s="2261"/>
      <c r="F50" s="2261"/>
      <c r="G50" s="2261"/>
      <c r="H50" s="2261"/>
      <c r="I50" s="2258"/>
      <c r="J50" s="1365"/>
      <c r="K50" s="1365"/>
      <c r="L50" s="1366"/>
      <c r="P50" s="2259"/>
      <c r="Q50" s="1483"/>
      <c r="R50" s="358"/>
      <c r="S50" s="1280"/>
      <c r="T50" s="367" t="s">
        <v>412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82</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D27A85-2B61-FF6E-2DD2-0.27C7E5D1}"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66</v>
      </c>
      <c r="AB8" s="1736"/>
      <c r="AC8" s="1471" t="s">
        <v>66</v>
      </c>
      <c r="AD8" s="2187" t="s">
        <v>66</v>
      </c>
      <c r="AE8" s="2328"/>
      <c r="AF8" s="2207">
        <v>1</v>
      </c>
      <c r="AG8" s="2365"/>
      <c r="AH8" s="2109" t="s">
        <v>66</v>
      </c>
      <c r="AI8" s="2328"/>
      <c r="AJ8" s="2207">
        <v>1</v>
      </c>
      <c r="AK8" s="2329" t="s">
        <v>22</v>
      </c>
      <c r="AL8" s="2109" t="s">
        <v>66</v>
      </c>
      <c r="AM8" s="2194"/>
      <c r="AN8" s="2207">
        <v>1</v>
      </c>
      <c r="AO8" s="2359"/>
      <c r="AP8" s="2360" t="s">
        <v>66</v>
      </c>
      <c r="AQ8" s="313"/>
      <c r="AR8" s="1488">
        <v>1</v>
      </c>
      <c r="AS8" s="1494" t="s">
        <v>22</v>
      </c>
      <c r="AT8" s="753"/>
      <c r="AU8" s="1259"/>
      <c r="AV8" s="753"/>
      <c r="AW8" s="1259"/>
      <c r="AX8" s="1736"/>
      <c r="AY8" s="1471" t="s">
        <v>66</v>
      </c>
      <c r="AZ8" s="1736"/>
      <c r="BA8" s="1471" t="s">
        <v>66</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66</v>
      </c>
      <c r="AZ20" s="1738"/>
      <c r="BA20" s="1487" t="s">
        <v>66</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88</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261</v>
      </c>
      <c r="B47" s="1365" t="s">
        <v>262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261</v>
      </c>
      <c r="B48" s="1365" t="s">
        <v>262</v>
      </c>
      <c r="C48" s="1365" t="s">
        <v>263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261</v>
      </c>
      <c r="B49" s="1345" t="s">
        <v>262</v>
      </c>
      <c r="C49" s="1345" t="s">
        <v>263</v>
      </c>
      <c r="D49" s="1345" t="s">
        <v>544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261</v>
      </c>
      <c r="B50" s="1345" t="s">
        <v>262</v>
      </c>
      <c r="C50" s="1345" t="s">
        <v>263</v>
      </c>
      <c r="D50" s="1345" t="s">
        <v>544</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261</v>
      </c>
      <c r="B51" s="1345" t="s">
        <v>262</v>
      </c>
      <c r="C51" s="1345" t="s">
        <v>263</v>
      </c>
      <c r="D51" s="1345" t="s">
        <v>544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261</v>
      </c>
      <c r="B52" s="1365" t="s">
        <v>262</v>
      </c>
      <c r="C52" s="1365" t="s">
        <v>263</v>
      </c>
      <c r="D52" s="1365" t="s">
        <v>544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66</v>
      </c>
      <c r="AB52" s="1736"/>
      <c r="AC52" s="1471" t="s">
        <v>66</v>
      </c>
      <c r="AD52" s="2187" t="s">
        <v>66</v>
      </c>
      <c r="AE52" s="2328"/>
      <c r="AF52" s="2207">
        <v>1</v>
      </c>
      <c r="AG52" s="2365"/>
      <c r="AH52" s="2109" t="s">
        <v>66</v>
      </c>
      <c r="AI52" s="2328"/>
      <c r="AJ52" s="2207">
        <v>1</v>
      </c>
      <c r="AK52" s="2329" t="s">
        <v>22</v>
      </c>
      <c r="AL52" s="2109" t="s">
        <v>66</v>
      </c>
      <c r="AM52" s="2194"/>
      <c r="AN52" s="2207">
        <v>1</v>
      </c>
      <c r="AO52" s="2359"/>
      <c r="AP52" s="2360" t="s">
        <v>66</v>
      </c>
      <c r="AQ52" s="313"/>
      <c r="AR52" s="1488">
        <v>1</v>
      </c>
      <c r="AS52" s="1494" t="s">
        <v>22</v>
      </c>
      <c r="AT52" s="753"/>
      <c r="AU52" s="1259"/>
      <c r="AV52" s="753"/>
      <c r="AW52" s="1259"/>
      <c r="AX52" s="1736"/>
      <c r="AY52" s="1471" t="s">
        <v>66</v>
      </c>
      <c r="AZ52" s="1736"/>
      <c r="BA52" s="1471" t="s">
        <v>66</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261</v>
      </c>
      <c r="B56" s="1365" t="s">
        <v>262</v>
      </c>
      <c r="C56" s="1365" t="s">
        <v>263</v>
      </c>
      <c r="D56" s="1365" t="s">
        <v>544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261</v>
      </c>
      <c r="B57" s="1365" t="s">
        <v>262</v>
      </c>
      <c r="C57" s="1365" t="s">
        <v>263</v>
      </c>
      <c r="D57" s="1365" t="s">
        <v>544</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261</v>
      </c>
      <c r="B58" s="1345" t="s">
        <v>262</v>
      </c>
      <c r="C58" s="1345" t="s">
        <v>263</v>
      </c>
      <c r="D58" s="1345" t="s">
        <v>544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261</v>
      </c>
      <c r="B59" s="1345" t="s">
        <v>262</v>
      </c>
      <c r="C59" s="1345" t="s">
        <v>263</v>
      </c>
      <c r="D59" s="1345" t="s">
        <v>544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261</v>
      </c>
      <c r="B60" s="1345" t="s">
        <v>262</v>
      </c>
      <c r="C60" s="1345" t="s">
        <v>263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261</v>
      </c>
      <c r="B61" s="1345" t="s">
        <v>262</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261</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82</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AB95E7-AF7E-23D7-78B2-0.8B7B7F5}"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545</v>
      </c>
      <c r="D2" s="1640"/>
      <c r="E2" s="548">
        <f>B2</f>
        <v>0</v>
      </c>
      <c r="F2" s="549"/>
      <c r="G2" s="1648" t="s">
        <v>546</v>
      </c>
      <c r="H2" s="1648" t="s">
        <v>546</v>
      </c>
      <c r="I2" s="1648" t="s">
        <v>546</v>
      </c>
      <c r="J2" s="291" t="s">
        <v>547</v>
      </c>
      <c r="K2" s="545"/>
      <c r="AF2" s="1633">
        <v>0</v>
      </c>
    </row>
    <row s="1644" customFormat="1" customHeight="1" ht="0.75" hidden="1">
      <c r="B3" s="2101"/>
      <c r="C3" s="1169"/>
      <c r="D3" s="550"/>
      <c r="E3" s="551"/>
      <c r="F3" s="552" t="s">
        <v>548</v>
      </c>
      <c r="G3" s="553"/>
      <c r="H3" s="553">
        <f>H4*H5+H7</f>
        <v>0</v>
      </c>
      <c r="I3" s="553">
        <f>I4*I5+I6</f>
        <v>0</v>
      </c>
      <c r="J3" s="554"/>
      <c r="AF3" s="1638">
        <v>0</v>
      </c>
    </row>
    <row customHeight="1" ht="23.25" hidden="1">
      <c r="B4" s="2101"/>
      <c r="C4" s="1169"/>
      <c r="D4" s="1640"/>
      <c r="E4" s="548" t="str">
        <f>B2&amp;".1"</f>
        <v>.1</v>
      </c>
      <c r="F4" s="555" t="s">
        <v>549</v>
      </c>
      <c r="G4" s="556"/>
      <c r="H4" s="543"/>
      <c r="I4" s="543"/>
      <c r="J4" s="291" t="s">
        <v>550</v>
      </c>
      <c r="K4" s="545"/>
      <c r="AF4" s="1633">
        <v>0</v>
      </c>
    </row>
    <row customHeight="1" ht="18.75" hidden="1">
      <c r="B5" s="2101"/>
      <c r="C5" s="1169"/>
      <c r="D5" s="1640"/>
      <c r="E5" s="548" t="str">
        <f>B2&amp;".2"</f>
        <v>.2</v>
      </c>
      <c r="F5" s="555" t="s">
        <v>551</v>
      </c>
      <c r="G5" s="1648" t="s">
        <v>552</v>
      </c>
      <c r="H5" s="543"/>
      <c r="I5" s="543"/>
      <c r="J5" s="291"/>
      <c r="K5" s="545"/>
      <c r="AF5" s="1633">
        <v>0</v>
      </c>
    </row>
    <row customHeight="1" ht="18.75" hidden="1">
      <c r="B6" s="2101"/>
      <c r="C6" s="1169"/>
      <c r="D6" s="1640"/>
      <c r="E6" s="548" t="str">
        <f>B2&amp;".3"</f>
        <v>.3</v>
      </c>
      <c r="F6" s="555" t="s">
        <v>553</v>
      </c>
      <c r="G6" s="1648" t="s">
        <v>552</v>
      </c>
      <c r="H6" s="543"/>
      <c r="I6" s="543"/>
      <c r="J6" s="291"/>
      <c r="K6" s="545"/>
      <c r="AF6" s="1633">
        <v>0</v>
      </c>
    </row>
    <row customHeight="1" ht="18.75" hidden="1">
      <c r="B7" s="2101"/>
      <c r="C7" s="1169"/>
      <c r="D7" s="1640"/>
      <c r="E7" s="548" t="str">
        <f>B2&amp;".4"</f>
        <v>.4</v>
      </c>
      <c r="F7" s="555" t="s">
        <v>554</v>
      </c>
      <c r="G7" s="1648" t="s">
        <v>546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552</v>
      </c>
      <c r="H9" s="543"/>
      <c r="I9" s="543"/>
      <c r="J9" s="544" t="s">
        <v>555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556</v>
      </c>
      <c r="H11" s="543"/>
      <c r="I11" s="543"/>
      <c r="J11" s="291" t="s">
        <v>557</v>
      </c>
      <c r="K11" s="545"/>
      <c r="AF11" s="1633">
        <v>0</v>
      </c>
    </row>
    <row customHeight="1" ht="11.25" hidden="1">
      <c r="AF12" s="1633">
        <v>0</v>
      </c>
    </row>
    <row customHeight="1" ht="22.5" hidden="1">
      <c r="D13" s="1640"/>
      <c r="E13" s="548"/>
      <c r="F13" s="542"/>
      <c r="G13" s="971" t="s">
        <v>558</v>
      </c>
      <c r="H13" s="547"/>
      <c r="I13" s="547"/>
      <c r="J13" s="747" t="s">
        <v>559</v>
      </c>
      <c r="K13" s="545"/>
      <c r="AF13" s="1633">
        <v>0</v>
      </c>
    </row>
    <row customHeight="1" ht="11.25" hidden="1">
      <c r="AF14" s="1633">
        <v>0</v>
      </c>
    </row>
    <row customHeight="1" ht="22.5" hidden="1">
      <c r="D15" s="1640"/>
      <c r="E15" s="548"/>
      <c r="F15" s="542"/>
      <c r="G15" s="1648" t="s">
        <v>560</v>
      </c>
      <c r="H15" s="547"/>
      <c r="I15" s="547"/>
      <c r="J15" s="291" t="s">
        <v>561</v>
      </c>
      <c r="K15" s="545"/>
      <c r="AF15" s="1633">
        <v>0</v>
      </c>
    </row>
    <row customHeight="1" ht="11.25" hidden="1">
      <c r="AF16" s="1633">
        <v>0</v>
      </c>
    </row>
    <row customHeight="1" ht="22.5" hidden="1">
      <c r="D17" s="1640"/>
      <c r="E17" s="548"/>
      <c r="F17" s="542"/>
      <c r="G17" s="1648" t="s">
        <v>562</v>
      </c>
      <c r="H17" s="547"/>
      <c r="I17" s="547"/>
      <c r="J17" s="291" t="s">
        <v>563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105</v>
      </c>
      <c r="G25" s="2370"/>
      <c r="H25" s="1654" t="str">
        <f>IF(H24="","",INDEX(DIFFERENTIATION_UNMERGE_VD,MATCH(H24,DIFFERENTIATION_ID_DIFF,0)))</f>
        <v/>
      </c>
      <c r="I25" s="1654" t="str">
        <f>IF(I24="","",INDEX(DIFFERENTIATION_UNMERGE_VD,MATCH(I24,DIFFERENTIATION_ID_DIFF,0)))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5" s="2129"/>
      <c r="AF25" s="1633">
        <v>11</v>
      </c>
    </row>
    <row customHeight="1" ht="11.25">
      <c r="E26" s="713"/>
      <c r="F26" s="2369" t="s">
        <v>564</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565</v>
      </c>
      <c r="G27" s="2370"/>
      <c r="H27" s="1654" t="str">
        <f>IF(H24="","",INDEX(DIFFERENTIATION_UNMERGE_SYSTEM,MATCH(H24,DIFFERENTIATION_ID_DIFF,0)))</f>
        <v/>
      </c>
      <c r="I27" s="1654" t="str">
        <f>IF(I24="","",INDEX(DIFFERENTIATION_UNMERGE_SYSTEM,MATCH(I24,DIFFERENTIATION_ID_DIFF,0)))</f>
        <v>Централизованная система теплоснабжения г. Волгореченск</v>
      </c>
      <c r="J27" s="2129"/>
      <c r="AF27" s="1633">
        <v>11</v>
      </c>
    </row>
    <row customHeight="1" ht="11.25">
      <c r="E28" s="2371" t="s">
        <v>300</v>
      </c>
      <c r="F28" s="2372"/>
      <c r="G28" s="2372"/>
      <c r="H28" s="1647"/>
      <c r="I28" s="1647"/>
      <c r="J28" s="2129"/>
      <c r="AF28" s="1633">
        <v>11</v>
      </c>
    </row>
    <row customHeight="1" ht="24">
      <c r="E29" s="1648" t="s">
        <v>88</v>
      </c>
      <c r="F29" s="1655" t="s">
        <v>302</v>
      </c>
      <c r="G29" s="1655" t="s">
        <v>566</v>
      </c>
      <c r="H29" s="1655" t="s">
        <v>303</v>
      </c>
      <c r="I29" s="1655" t="s">
        <v>303</v>
      </c>
      <c r="J29" s="2129"/>
      <c r="AF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552</v>
      </c>
      <c r="H30" s="559"/>
      <c r="I30" s="559"/>
      <c r="J30" s="291" t="str">
        <f>FHD_NOTE_P_1</f>
        <v>Указывается выручка от регулируемого вида деятельности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552</v>
      </c>
      <c r="H31" s="560">
        <f>SUMIF($K33:$K71,$K31,H33:H71)</f>
        <v>0</v>
      </c>
      <c r="I31" s="560">
        <f>SUMIF($K33:$K71,$K31,I33:I71)</f>
        <v>0</v>
      </c>
      <c r="J31" s="291" t="str">
        <f>FHD_NOTE_P_2</f>
        <v>Указывается суммарная себестоимость производимых товаров.</v>
      </c>
      <c r="K31" s="1638" t="s">
        <v>567</v>
      </c>
      <c r="AF31" s="1633">
        <v>11</v>
      </c>
    </row>
    <row customHeight="1" ht="11.25">
      <c r="D32" s="1640"/>
      <c r="E32" s="548" t="str">
        <f>FHD_NUM_P_3</f>
        <v>2.1</v>
      </c>
      <c r="F32" s="1526" t="str">
        <f>FHD_P_3</f>
        <v>Расходы на приобретаемую тепловую энергию (мощность), теплоноситель</v>
      </c>
      <c r="G32" s="1880" t="s">
        <v>552</v>
      </c>
      <c r="H32" s="559"/>
      <c r="I32" s="559"/>
      <c r="J32" s="291" t="str">
        <f>FHD_NOTE_P_3</f>
        <v/>
      </c>
      <c r="K32" s="1638" t="str">
        <f>IF((LEN(E32)-LEN(SUBSTITUTE(E32,".","")))/LEN(".")=1,"p","")</f>
        <v>p</v>
      </c>
      <c r="AF32" s="1633">
        <v>11</v>
      </c>
    </row>
    <row customHeight="1" ht="11.25">
      <c r="A33" s="2373" t="s">
        <v>568</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552</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0.75">
      <c r="A34" s="2373"/>
      <c r="B34" s="2374"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73"/>
      <c r="C40" s="1638"/>
      <c r="D40" s="1635"/>
      <c r="E40" s="572"/>
      <c r="F40" s="573" t="s">
        <v>569</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570</v>
      </c>
      <c r="D41" s="1640"/>
      <c r="E41" s="548" t="str">
        <f>FHD_NUM_P_5</f>
        <v/>
      </c>
      <c r="F41" s="1526" t="str">
        <f>FHD_P_5</f>
        <v/>
      </c>
      <c r="G41" s="1880" t="s">
        <v>552</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552</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552</v>
      </c>
      <c r="H43" s="559"/>
      <c r="I43" s="559"/>
      <c r="J43" s="291" t="str">
        <f>FHD_NOTE_P_7</f>
        <v/>
      </c>
      <c r="K43" s="1638" t="str">
        <f>IF((LEN(E43)-LEN(SUBSTITUTE(E43,".","")))/LEN(".")=1,"p","")</f>
        <v/>
      </c>
      <c r="AF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552</v>
      </c>
      <c r="H44" s="559"/>
      <c r="I44" s="559"/>
      <c r="J44" s="291" t="str">
        <f>FHD_NOTE_P_8</f>
        <v/>
      </c>
      <c r="K44" s="1638" t="str">
        <f>IF((LEN(E44)-LEN(SUBSTITUTE(E44,".","")))/LEN(".")=1,"p","")</f>
        <v>p</v>
      </c>
      <c r="AF44" s="1633">
        <v>11</v>
      </c>
    </row>
    <row customHeight="1" ht="11.25">
      <c r="D45" s="1640"/>
      <c r="E45" s="548" t="str">
        <f>FHD_NUM_P_9</f>
        <v>2.3.1</v>
      </c>
      <c r="F45" s="1652" t="str">
        <f>FHD_P_9</f>
        <v>Средневзвешенная стоимость 1 кВт.ч (с учетом мощности)</v>
      </c>
      <c r="G45" s="1880" t="s">
        <v>571</v>
      </c>
      <c r="H45" s="559"/>
      <c r="I45" s="559"/>
      <c r="J45" s="291" t="str">
        <f>FHD_NOTE_P_9</f>
        <v/>
      </c>
      <c r="K45" s="1638" t="str">
        <f>IF((LEN(E45)-LEN(SUBSTITUTE(E45,".","")))/LEN(".")=1,"p","")</f>
        <v/>
      </c>
      <c r="AF45" s="1633">
        <v>11</v>
      </c>
    </row>
    <row s="1368" customFormat="1" customHeight="1" ht="11.25">
      <c r="A46" s="989"/>
      <c r="C46" s="1638"/>
      <c r="D46" s="576"/>
      <c r="E46" s="548" t="str">
        <f>FHD_NUM_P_10</f>
        <v>2.3.2</v>
      </c>
      <c r="F46" s="1652" t="str">
        <f>FHD_P_10</f>
        <v>Объём приобретения электрической энергии</v>
      </c>
      <c r="G46" s="1880" t="s">
        <v>572</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c r="A47" s="991" t="s">
        <v>573</v>
      </c>
      <c r="C47" s="1638"/>
      <c r="D47" s="577"/>
      <c r="E47" s="548" t="str">
        <f>FHD_NUM_P_11</f>
        <v>2.4</v>
      </c>
      <c r="F47" s="1526" t="str">
        <f>FHD_P_11</f>
        <v>Расходы на приобретение холодной воды, используемой в технологическом процессе</v>
      </c>
      <c r="G47" s="1880" t="s">
        <v>552</v>
      </c>
      <c r="H47" s="559"/>
      <c r="I47" s="559"/>
      <c r="J47" s="291" t="str">
        <f>FHD_NOTE_P_11</f>
        <v/>
      </c>
      <c r="K47" s="1638" t="str">
        <f>IF((LEN(E47)-LEN(SUBSTITUTE(E47,".","")))/LEN(".")=1,"p","")</f>
        <v>p</v>
      </c>
      <c r="L47" s="1638"/>
      <c r="M47" s="1638"/>
      <c r="R47" s="1638"/>
      <c r="U47" s="546"/>
      <c r="AA47" s="1634"/>
      <c r="AB47" s="1634"/>
      <c r="AC47" s="1634"/>
      <c r="AD47" s="1634"/>
      <c r="AE47" s="1634"/>
      <c r="AF47" s="1162">
        <v>0</v>
      </c>
    </row>
    <row s="1368" customFormat="1" customHeight="1" ht="18.75">
      <c r="A48" s="991" t="s">
        <v>574</v>
      </c>
      <c r="C48" s="1638"/>
      <c r="D48" s="1640"/>
      <c r="E48" s="548" t="str">
        <f>FHD_NUM_P_12</f>
        <v>2.5</v>
      </c>
      <c r="F48" s="1526" t="str">
        <f>FHD_P_12</f>
        <v>Расходы на  химические реагенты, используемые в технологическом процессе</v>
      </c>
      <c r="G48" s="1880" t="s">
        <v>552</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552</v>
      </c>
      <c r="H49" s="559"/>
      <c r="I49" s="559"/>
      <c r="J49" s="291" t="str">
        <f>FHD_NOTE_P_13</f>
        <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552</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552</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552</v>
      </c>
      <c r="H52" s="559"/>
      <c r="I52" s="559"/>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552</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552</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552</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552</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552</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552</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552</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552</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552</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552</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552</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552</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552</v>
      </c>
      <c r="H65" s="559"/>
      <c r="I65" s="559"/>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306</v>
      </c>
      <c r="H66" s="1651" t="s">
        <v>575</v>
      </c>
      <c r="I66" s="1651" t="s">
        <v>575</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hidden="1">
      <c r="A67" s="2373" t="s">
        <v>576</v>
      </c>
      <c r="C67" s="1638"/>
      <c r="D67" s="1640"/>
      <c r="E67" s="548" t="str">
        <f>FHD_NUM_P_31</f>
        <v/>
      </c>
      <c r="F67" s="1526" t="str">
        <f>FHD_P_31</f>
        <v/>
      </c>
      <c r="G67" s="1880" t="s">
        <v>552</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73"/>
      <c r="C68" s="1638"/>
      <c r="D68" s="1640"/>
      <c r="E68" s="548" t="str">
        <f>FHD_NUM_P_32</f>
        <v/>
      </c>
      <c r="F68" s="1652" t="str">
        <f>FHD_P_32</f>
        <v/>
      </c>
      <c r="G68" s="1880" t="s">
        <v>306</v>
      </c>
      <c r="H68" s="1651" t="s">
        <v>575</v>
      </c>
      <c r="I68" s="1651" t="s">
        <v>575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552</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2.13.0</v>
      </c>
      <c r="F70" s="993"/>
      <c r="G70" s="1015"/>
      <c r="H70" s="994"/>
      <c r="I70" s="994"/>
      <c r="J70" s="995"/>
      <c r="K70" s="1638" t="str">
        <f>IF((LEN(E70)-LEN(SUBSTITUTE(E70,".","")))/LEN(".")=1,"p","")</f>
        <v/>
      </c>
      <c r="AF70" s="1638">
        <v>1</v>
      </c>
    </row>
    <row s="1368" customFormat="1" customHeight="1" ht="15">
      <c r="A71" s="989"/>
      <c r="C71" s="1638"/>
      <c r="D71" s="1635"/>
      <c r="E71" s="572"/>
      <c r="F71" s="573" t="s">
        <v>577</v>
      </c>
      <c r="G71" s="574"/>
      <c r="H71" s="575"/>
      <c r="I71" s="575"/>
      <c r="J71" s="303"/>
      <c r="K71" s="1638"/>
      <c r="L71" s="1638"/>
      <c r="M71" s="1638"/>
      <c r="R71" s="1638"/>
      <c r="U71" s="546"/>
      <c r="AA71" s="1634"/>
      <c r="AB71" s="1634"/>
      <c r="AC71" s="1634"/>
      <c r="AD71" s="1634"/>
      <c r="AE71" s="1634"/>
      <c r="AF71" s="1162">
        <v>14</v>
      </c>
    </row>
    <row s="1368" customFormat="1" customHeight="1" ht="18.75">
      <c r="A72" s="991" t="s">
        <v>578</v>
      </c>
      <c r="C72" s="1638"/>
      <c r="D72" s="1640"/>
      <c r="E72" s="548" t="str">
        <f>FHD_NUM_P_34</f>
        <v>3</v>
      </c>
      <c r="F72" s="1882" t="str">
        <f>FHD_P_34</f>
        <v>Валовая прибыль (убытки) от реализации товаров и оказания услуг по регулируемому виду деятельности</v>
      </c>
      <c r="G72" s="1880" t="s">
        <v>552</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4</v>
      </c>
      <c r="F73" s="1882" t="str">
        <f>FHD_P_35</f>
        <v>Чистая прибыль, полученная от регулируемого вида деятельности, в том числе:</v>
      </c>
      <c r="G73" s="1880" t="s">
        <v>552</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4.1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552</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5</v>
      </c>
      <c r="F75" s="1882" t="str">
        <f>FHD_P_37</f>
        <v>Изменение стоимости основных фондов, в том числе:</v>
      </c>
      <c r="G75" s="1880" t="s">
        <v>552</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5.1</v>
      </c>
      <c r="F76" s="1526" t="str">
        <f>FHD_P_38</f>
        <v>Изменение стоимости основных фондов за счет:</v>
      </c>
      <c r="G76" s="1880" t="s">
        <v>552</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5.1.1</v>
      </c>
      <c r="F77" s="1652" t="str">
        <f>FHD_P_39</f>
        <v>Изменения стоимости основных фондов за счет их ввода в эксплуатацию</v>
      </c>
      <c r="G77" s="2074" t="s">
        <v>552</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5.1.2</v>
      </c>
      <c r="F78" s="2078" t="str">
        <f>FHD_P_40</f>
        <v>Изменения стоимости основных фондов за счет их вывода в эксплуатацию</v>
      </c>
      <c r="G78" s="2073" t="s">
        <v>552</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5.2</v>
      </c>
      <c r="F79" s="2077" t="str">
        <f>FHD_P_41</f>
        <v>Изменение стоимости основных фондов за счет их переоценки</v>
      </c>
      <c r="G79" s="2073" t="s">
        <v>552</v>
      </c>
      <c r="H79" s="978"/>
      <c r="I79" s="559"/>
      <c r="J79" s="291" t="str">
        <f>FHD_NOTE_P_41</f>
        <v/>
      </c>
      <c r="K79" s="545"/>
      <c r="L79" s="1638"/>
      <c r="M79" s="1638"/>
      <c r="R79" s="1638"/>
      <c r="U79" s="546"/>
      <c r="AA79" s="1634"/>
      <c r="AB79" s="1634"/>
      <c r="AC79" s="1634"/>
      <c r="AD79" s="1634"/>
      <c r="AE79" s="1634"/>
      <c r="AF79" s="1162">
        <v>19</v>
      </c>
    </row>
    <row s="1368" customFormat="1" customHeight="1" ht="20.25" hidden="1">
      <c r="A80" s="991" t="s">
        <v>579</v>
      </c>
      <c r="C80" s="1638"/>
      <c r="D80" s="1640"/>
      <c r="E80" s="548" t="str">
        <f>FHD_NUM_P_42</f>
        <v/>
      </c>
      <c r="F80" s="2075" t="str">
        <f>FHD_P_42</f>
        <v/>
      </c>
      <c r="G80" s="2073" t="s">
        <v>552</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306</v>
      </c>
      <c r="H81" s="1057"/>
      <c r="I81" s="820"/>
      <c r="J81"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580</v>
      </c>
      <c r="C82" s="737"/>
      <c r="D82" s="735"/>
      <c r="E82" s="548" t="str">
        <f>FHD_NUM_P_44</f>
        <v/>
      </c>
      <c r="F82" s="1882" t="str">
        <f>FHD_P_44</f>
        <v/>
      </c>
      <c r="G82" s="1883" t="s">
        <v>581</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581</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581</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581</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581</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581</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581</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581</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558</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582</v>
      </c>
      <c r="C91" s="737"/>
      <c r="D91" s="735"/>
      <c r="E91" s="548" t="str">
        <f>FHD_NUM_P_53</f>
        <v/>
      </c>
      <c r="F91" s="1882" t="str">
        <f>FHD_P_53</f>
        <v/>
      </c>
      <c r="G91" s="1883" t="s">
        <v>581</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581</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583</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558</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584</v>
      </c>
      <c r="D96" s="1640"/>
      <c r="E96" s="548" t="str">
        <f>FHD_NUM_P_58</f>
        <v/>
      </c>
      <c r="F96" s="1882" t="str">
        <f>FHD_P_58</f>
        <v/>
      </c>
      <c r="G96" s="1883" t="s">
        <v>581</v>
      </c>
      <c r="H96" s="979"/>
      <c r="I96" s="579"/>
      <c r="J96" s="291" t="str">
        <f>FHD_NOTE_P_58</f>
        <v/>
      </c>
      <c r="K96" s="545"/>
      <c r="AF96" s="1633">
        <v>0</v>
      </c>
    </row>
    <row customHeight="1" ht="18.75" hidden="1">
      <c r="A97" s="2373"/>
      <c r="D97" s="1640"/>
      <c r="E97" s="548" t="str">
        <f>FHD_NUM_P_59</f>
        <v/>
      </c>
      <c r="F97" s="1882" t="str">
        <f>FHD_P_59</f>
        <v/>
      </c>
      <c r="G97" s="1883" t="s">
        <v>581</v>
      </c>
      <c r="H97" s="979"/>
      <c r="I97" s="579"/>
      <c r="J97" s="291" t="str">
        <f>FHD_NOTE_P_59</f>
        <v/>
      </c>
      <c r="K97" s="545"/>
      <c r="AF97" s="1633">
        <v>0</v>
      </c>
    </row>
    <row customHeight="1" ht="18.75" hidden="1">
      <c r="A98" s="2373"/>
      <c r="D98" s="1640"/>
      <c r="E98" s="548" t="str">
        <f>FHD_NUM_P_60</f>
        <v/>
      </c>
      <c r="F98" s="1882" t="str">
        <f>FHD_P_60</f>
        <v/>
      </c>
      <c r="G98" s="1883" t="s">
        <v>581</v>
      </c>
      <c r="H98" s="979"/>
      <c r="I98" s="579"/>
      <c r="J98" s="291" t="str">
        <f>FHD_NOTE_P_60</f>
        <v/>
      </c>
      <c r="K98" s="545"/>
      <c r="AF98" s="1633">
        <v>0</v>
      </c>
    </row>
    <row s="1368" customFormat="1" customHeight="1" ht="18.75">
      <c r="A99" s="2373" t="s">
        <v>585</v>
      </c>
      <c r="C99" s="1638"/>
      <c r="D99" s="1640"/>
      <c r="E99" s="548" t="str">
        <f>FHD_NUM_P_61</f>
        <v>7</v>
      </c>
      <c r="F99"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0" t="s">
        <v>556</v>
      </c>
      <c r="H99" s="981"/>
      <c r="I99" s="744"/>
      <c r="J99"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5"/>
      <c r="L99" s="1638"/>
      <c r="M99" s="1638"/>
      <c r="R99" s="1638"/>
      <c r="U99" s="546"/>
      <c r="AA99" s="1634"/>
      <c r="AB99" s="1634"/>
      <c r="AC99" s="1634"/>
      <c r="AD99" s="1634"/>
      <c r="AE99" s="1634"/>
      <c r="AF99" s="1162">
        <v>0</v>
      </c>
    </row>
    <row s="1644" customFormat="1" customHeight="1" ht="0.75">
      <c r="A100" s="2373"/>
      <c r="D100" s="550"/>
      <c r="E100" s="1015" t="str">
        <f>E99&amp;".0"</f>
        <v>7.0</v>
      </c>
      <c r="F100" s="996"/>
      <c r="G100" s="997"/>
      <c r="H100" s="994"/>
      <c r="I100" s="994"/>
      <c r="J100" s="998"/>
      <c r="AF100" s="1638">
        <v>0</v>
      </c>
    </row>
    <row customHeight="1" ht="15">
      <c r="A101" s="2373"/>
      <c r="D101" s="1635"/>
      <c r="E101" s="973"/>
      <c r="F101" s="974" t="s">
        <v>586</v>
      </c>
      <c r="G101" s="574"/>
      <c r="H101" s="575"/>
      <c r="I101" s="575"/>
      <c r="J101" s="1006" t="s">
        <v>587</v>
      </c>
      <c r="K101" s="545"/>
      <c r="AF101" s="1633">
        <v>0</v>
      </c>
    </row>
    <row s="1368" customFormat="1" customHeight="1" ht="18.75">
      <c r="A102" s="2373"/>
      <c r="C102" s="1638"/>
      <c r="D102" s="1640"/>
      <c r="E102" s="548" t="str">
        <f>FHD_NUM_P_62</f>
        <v>8</v>
      </c>
      <c r="F102" s="1882" t="str">
        <f>FHD_P_62</f>
        <v>Тепловая нагрузка по договорам, заключенным в рамках осуществления регулируемых видов деятельности</v>
      </c>
      <c r="G102" s="1879" t="s">
        <v>556</v>
      </c>
      <c r="H102" s="559"/>
      <c r="I102" s="559"/>
      <c r="J102"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5"/>
      <c r="L102" s="1638"/>
      <c r="M102" s="1638"/>
      <c r="R102" s="1638"/>
      <c r="U102" s="546"/>
      <c r="AA102" s="1634"/>
      <c r="AB102" s="1634"/>
      <c r="AC102" s="1634"/>
      <c r="AD102" s="1634"/>
      <c r="AE102" s="1634"/>
      <c r="AF102" s="1162">
        <v>0</v>
      </c>
    </row>
    <row s="1368" customFormat="1" customHeight="1" ht="18.75">
      <c r="A103" s="2373"/>
      <c r="C103" s="1638"/>
      <c r="D103" s="1640"/>
      <c r="E103" s="548" t="str">
        <f>FHD_NUM_P_63</f>
        <v>9</v>
      </c>
      <c r="F103" s="1882" t="str">
        <f>FHD_P_63</f>
        <v>Объем вырабатываемой регулируемой организацией тепловой энергии в рамках осуществления регулируемых видов деятельности</v>
      </c>
      <c r="G103" s="1879" t="s">
        <v>583</v>
      </c>
      <c r="H103" s="579"/>
      <c r="I103" s="579"/>
      <c r="J103"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5"/>
      <c r="L103" s="1638"/>
      <c r="M103" s="1638"/>
      <c r="R103" s="1638"/>
      <c r="U103" s="546"/>
      <c r="AA103" s="1634"/>
      <c r="AB103" s="1634"/>
      <c r="AC103" s="1634"/>
      <c r="AD103" s="1634"/>
      <c r="AE103" s="1634"/>
      <c r="AF103" s="1162">
        <v>0</v>
      </c>
    </row>
    <row s="1368" customFormat="1" customHeight="1" ht="18.75">
      <c r="A104" s="2373"/>
      <c r="C104" s="1638" t="s">
        <v>588</v>
      </c>
      <c r="D104" s="1640"/>
      <c r="E104" s="548" t="str">
        <f>FHD_NUM_P_64</f>
        <v>9.1</v>
      </c>
      <c r="F104" s="1882" t="str">
        <f>FHD_P_64</f>
        <v>Объем приобретаемой регулируемой организацией тепловой энергии в рамках осуществления регулируемых видов деятельности</v>
      </c>
      <c r="G104" s="1879" t="s">
        <v>583</v>
      </c>
      <c r="H104" s="547"/>
      <c r="I104" s="547"/>
      <c r="J104" s="291" t="str">
        <f>FHD_NOTE_P_64</f>
        <v>Информация указывается только едиными теплоснабжающими организациями.</v>
      </c>
      <c r="K104" s="545"/>
      <c r="L104" s="1638"/>
      <c r="M104" s="1638"/>
      <c r="R104" s="1638"/>
      <c r="U104" s="546"/>
      <c r="AA104" s="1634"/>
      <c r="AB104" s="1634"/>
      <c r="AC104" s="1634"/>
      <c r="AD104" s="1634"/>
      <c r="AE104" s="1634"/>
      <c r="AF104" s="1162">
        <v>0</v>
      </c>
    </row>
    <row s="1368" customFormat="1" customHeight="1" ht="18.75">
      <c r="A105" s="2373"/>
      <c r="C105" s="1638"/>
      <c r="D105" s="1640"/>
      <c r="E105" s="548" t="str">
        <f>FHD_NUM_P_65</f>
        <v>10</v>
      </c>
      <c r="F105"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9" t="s">
        <v>583</v>
      </c>
      <c r="H105" s="579"/>
      <c r="I105" s="579"/>
      <c r="J105"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5"/>
      <c r="L105" s="1638"/>
      <c r="M105" s="1638"/>
      <c r="R105" s="1638"/>
      <c r="U105" s="546"/>
      <c r="AA105" s="1634"/>
      <c r="AB105" s="1634"/>
      <c r="AC105" s="1634"/>
      <c r="AD105" s="1634"/>
      <c r="AE105" s="1634"/>
      <c r="AF105" s="1162">
        <v>0</v>
      </c>
    </row>
    <row s="1368" customFormat="1" customHeight="1" ht="18.75">
      <c r="A106" s="2373"/>
      <c r="C106" s="1638"/>
      <c r="D106" s="1640"/>
      <c r="E106" s="548" t="str">
        <f>FHD_NUM_P_66</f>
        <v>10.1</v>
      </c>
      <c r="F106" s="1526" t="str">
        <f>FHD_P_66</f>
        <v>По приборам учёта </v>
      </c>
      <c r="G106" s="1879" t="s">
        <v>583</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c r="A107" s="2373"/>
      <c r="C107" s="1638"/>
      <c r="D107" s="1640"/>
      <c r="E107" s="548" t="str">
        <f>FHD_NUM_P_67</f>
        <v>10.1.1</v>
      </c>
      <c r="F107"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9" t="s">
        <v>583</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c r="A108" s="2373"/>
      <c r="C108" s="1638"/>
      <c r="D108" s="1640"/>
      <c r="E108" s="548" t="str">
        <f>FHD_NUM_P_68</f>
        <v>10.2</v>
      </c>
      <c r="F108" s="1526" t="str">
        <f>FHD_P_68</f>
        <v>Расчётным путём</v>
      </c>
      <c r="G108" s="1879" t="s">
        <v>583</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c r="A109" s="2373"/>
      <c r="C109" s="1638"/>
      <c r="D109" s="1640"/>
      <c r="E109" s="548" t="str">
        <f>FHD_NUM_P_69</f>
        <v>10.3</v>
      </c>
      <c r="F109" s="1526" t="str">
        <f>FHD_P_69</f>
        <v>По нормативам потребления коммунальных услуг и нормативам потребления коммунальных ресурсов</v>
      </c>
      <c r="G109" s="1879" t="s">
        <v>583</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c r="A110" s="2373"/>
      <c r="C110" s="1638"/>
      <c r="D110" s="1640"/>
      <c r="E110" s="548" t="str">
        <f>FHD_NUM_P_70</f>
        <v>11</v>
      </c>
      <c r="F110"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9" t="s">
        <v>589</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c r="A111" s="2373"/>
      <c r="C111" s="1638"/>
      <c r="D111" s="1640"/>
      <c r="E111" s="548" t="str">
        <f>FHD_NUM_P_71</f>
        <v>12</v>
      </c>
      <c r="F111" s="1882" t="str">
        <f>FHD_P_71</f>
        <v>Фактический объем потерь при передаче тепловой энергии</v>
      </c>
      <c r="G111" s="1879" t="s">
        <v>589</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13</v>
      </c>
      <c r="F112" s="1882" t="str">
        <f>FHD_P_72</f>
        <v>Среднесписочная численность основного производственного персонала</v>
      </c>
      <c r="G112" s="1878" t="s">
        <v>590</v>
      </c>
      <c r="H112" s="579"/>
      <c r="I112" s="579"/>
      <c r="J112" s="291" t="str">
        <f>FHD_NOTE_P_72</f>
        <v/>
      </c>
      <c r="K112" s="545"/>
      <c r="AF112" s="1633">
        <v>19</v>
      </c>
    </row>
    <row customHeight="1" ht="18.75">
      <c r="A113" s="991" t="s">
        <v>591</v>
      </c>
      <c r="D113" s="1640"/>
      <c r="E113" s="548" t="str">
        <f>FHD_NUM_P_73</f>
        <v>14</v>
      </c>
      <c r="F113" s="1882" t="str">
        <f>FHD_P_73</f>
        <v>Среднесписочная численность административно-управленческого персонала</v>
      </c>
      <c r="G113" s="972" t="s">
        <v>590</v>
      </c>
      <c r="H113" s="970"/>
      <c r="I113" s="970"/>
      <c r="J113" s="291" t="str">
        <f>FHD_NOTE_P_73</f>
        <v/>
      </c>
      <c r="K113" s="545"/>
      <c r="AF113" s="1633">
        <v>0</v>
      </c>
    </row>
    <row customHeight="1" ht="33.75" hidden="1">
      <c r="A114" s="991" t="s">
        <v>592</v>
      </c>
      <c r="D114" s="1640"/>
      <c r="E114" s="548" t="str">
        <f>FHD_NUM_P_74</f>
        <v/>
      </c>
      <c r="F114" s="1882" t="str">
        <f>FHD_P_74</f>
        <v/>
      </c>
      <c r="G114" s="1878" t="s">
        <v>593</v>
      </c>
      <c r="H114" s="579"/>
      <c r="I114" s="579"/>
      <c r="J114" s="291" t="str">
        <f>FHD_NOTE_P_74</f>
        <v/>
      </c>
      <c r="K114" s="545"/>
      <c r="AF114" s="1633">
        <v>0</v>
      </c>
    </row>
    <row s="1637" customFormat="1" customHeight="1" ht="18.75" hidden="1">
      <c r="A115" s="2375" t="s">
        <v>594</v>
      </c>
      <c r="B115" s="912"/>
      <c r="C115" s="737"/>
      <c r="D115" s="735"/>
      <c r="E115" s="548" t="str">
        <f>FHD_NUM_P_75</f>
        <v/>
      </c>
      <c r="F115" s="1882" t="str">
        <f>FHD_P_75</f>
        <v/>
      </c>
      <c r="G115" s="1878" t="s">
        <v>558</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558</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558</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595</v>
      </c>
      <c r="G119" s="749"/>
      <c r="H119" s="750"/>
      <c r="I119" s="750"/>
      <c r="J119" s="1005" t="s">
        <v>596</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c r="A120" s="2373" t="s">
        <v>597</v>
      </c>
      <c r="D120" s="1640"/>
      <c r="E120" s="548" t="str">
        <f>FHD_NUM_P_78</f>
        <v>15</v>
      </c>
      <c r="F120"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9" t="s">
        <v>560</v>
      </c>
      <c r="H120" s="579"/>
      <c r="I120" s="579"/>
      <c r="J120" s="291" t="str">
        <f>FHD_NOTE_P_78</f>
        <v/>
      </c>
      <c r="K120" s="545"/>
      <c r="AF120" s="1633">
        <v>0</v>
      </c>
    </row>
    <row s="1644" customFormat="1" customHeight="1" ht="0.75">
      <c r="A121" s="2373"/>
      <c r="D121" s="550"/>
      <c r="E121" s="1015" t="str">
        <f>E120&amp;".0"</f>
        <v>15.0</v>
      </c>
      <c r="F121" s="999"/>
      <c r="G121" s="1653"/>
      <c r="H121" s="994"/>
      <c r="I121" s="994"/>
      <c r="J121" s="998"/>
      <c r="AF121" s="1638">
        <v>0</v>
      </c>
    </row>
    <row customHeight="1" ht="15">
      <c r="A122" s="2373"/>
      <c r="D122" s="1635"/>
      <c r="E122" s="572"/>
      <c r="F122" s="1170" t="s">
        <v>586</v>
      </c>
      <c r="G122" s="574"/>
      <c r="H122" s="575"/>
      <c r="I122" s="575"/>
      <c r="J122" s="1006" t="s">
        <v>598</v>
      </c>
      <c r="K122" s="545"/>
      <c r="AF122" s="1633">
        <v>0</v>
      </c>
    </row>
    <row customHeight="1" ht="22.5">
      <c r="A123" s="2373"/>
      <c r="D123" s="1640"/>
      <c r="E123" s="548" t="str">
        <f>FHD_NUM_P_79</f>
        <v>16</v>
      </c>
      <c r="F123"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0" t="s">
        <v>562</v>
      </c>
      <c r="H123" s="579"/>
      <c r="I123" s="579"/>
      <c r="J123"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5"/>
      <c r="AF123" s="1633">
        <v>0</v>
      </c>
    </row>
    <row s="1644" customFormat="1" customHeight="1" ht="0.75">
      <c r="A124" s="2373"/>
      <c r="D124" s="550"/>
      <c r="E124" s="1015" t="str">
        <f>E123&amp;".0"</f>
        <v>16.0</v>
      </c>
      <c r="F124" s="1000"/>
      <c r="G124" s="1653"/>
      <c r="H124" s="994"/>
      <c r="I124" s="994"/>
      <c r="J124" s="998"/>
      <c r="AF124" s="1638">
        <v>0</v>
      </c>
    </row>
    <row customHeight="1" ht="15">
      <c r="A125" s="2373"/>
      <c r="D125" s="1635"/>
      <c r="E125" s="572"/>
      <c r="F125" s="1170" t="s">
        <v>586</v>
      </c>
      <c r="G125" s="574"/>
      <c r="H125" s="575"/>
      <c r="I125" s="575"/>
      <c r="J125" s="1006" t="s">
        <v>599</v>
      </c>
      <c r="K125" s="545"/>
      <c r="AF125" s="1633">
        <v>0</v>
      </c>
    </row>
    <row customHeight="1" ht="22.5">
      <c r="A126" s="2373"/>
      <c r="D126" s="1640"/>
      <c r="E126" s="548" t="str">
        <f>FHD_NUM_P_80</f>
        <v>17</v>
      </c>
      <c r="F126"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0" t="s">
        <v>600</v>
      </c>
      <c r="H126" s="559"/>
      <c r="I126" s="559"/>
      <c r="J126" s="291" t="str">
        <f>FHD_NOTE_P_80</f>
        <v>Регулируемыми организациями указывается информация с по договорам, заключенным в рамках осуществления регулируемой деятельности.</v>
      </c>
      <c r="K126" s="545"/>
      <c r="AF126" s="1633">
        <v>0</v>
      </c>
    </row>
    <row customHeight="1" ht="18.75">
      <c r="A127" s="2373"/>
      <c r="D127" s="1640"/>
      <c r="E127" s="548" t="str">
        <f>FHD_NUM_P_81</f>
        <v>18</v>
      </c>
      <c r="F127"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0" t="s">
        <v>601</v>
      </c>
      <c r="H127" s="559"/>
      <c r="I127" s="559"/>
      <c r="J127" s="291" t="str">
        <f>FHD_NOTE_P_81</f>
        <v>Регулируемыми организациями указывается информация с по договорам, заключенным в рамках осуществления регулируемой деятельности.</v>
      </c>
      <c r="K127" s="545"/>
      <c r="AF127" s="1633">
        <v>0</v>
      </c>
    </row>
    <row customHeight="1" ht="18.75">
      <c r="A128" s="2373"/>
      <c r="C128" s="1638" t="s">
        <v>588</v>
      </c>
      <c r="D128" s="1640"/>
      <c r="E128" s="548" t="str">
        <f>FHD_NUM_P_82</f>
        <v>19</v>
      </c>
      <c r="F128"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0" t="s">
        <v>306</v>
      </c>
      <c r="H128" s="403"/>
      <c r="I128" s="403"/>
      <c r="J128" s="291" t="str">
        <f>FHD_NOTE_P_82</f>
        <v>Указывается ссылка на документ, предварительно загруженный в хранилище файлов ФГИС ЕИАС.</v>
      </c>
      <c r="K128" s="545"/>
      <c r="AF128" s="1633">
        <v>0</v>
      </c>
    </row>
    <row customHeight="1" ht="18.75">
      <c r="A129" s="2373"/>
      <c r="C129" s="1638" t="s">
        <v>588</v>
      </c>
      <c r="D129" s="1640"/>
      <c r="E129" s="548" t="str">
        <f>FHD_NUM_P_83</f>
        <v>19.1</v>
      </c>
      <c r="F129" s="1526" t="str">
        <f>FHD_P_83</f>
        <v>Информация о показателях физического износа объектов теплоснабжения</v>
      </c>
      <c r="G129" s="1880" t="s">
        <v>306</v>
      </c>
      <c r="H129" s="403"/>
      <c r="I129" s="403"/>
      <c r="J129" s="291" t="str">
        <f>FHD_NOTE_P_83</f>
        <v>Указывается ссылка на документ, предварительно загруженный в хранилище файлов ФГИС ЕИАС.</v>
      </c>
      <c r="K129" s="545"/>
      <c r="AF129" s="1633">
        <v>0</v>
      </c>
    </row>
    <row customHeight="1" ht="18.75">
      <c r="A130" s="2373"/>
      <c r="C130" s="1638" t="s">
        <v>588</v>
      </c>
      <c r="D130" s="1640"/>
      <c r="E130" s="548" t="str">
        <f>FHD_NUM_P_84</f>
        <v>19.2</v>
      </c>
      <c r="F130" s="1526" t="str">
        <f>FHD_P_84</f>
        <v>Информация о показателях энергетической эффективности объектов теплоснабжения</v>
      </c>
      <c r="G130" s="1880" t="s">
        <v>306</v>
      </c>
      <c r="H130" s="403"/>
      <c r="I130" s="403"/>
      <c r="J130" s="291" t="str">
        <f>FHD_NOTE_P_84</f>
        <v>Указывается ссылка на документ, предварительно загруженный в хранилище файлов ФГИС ЕИАС.</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82</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8BD94D-DE11-8466-449A-0.D42B9FFB}"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300</v>
      </c>
      <c r="F9" s="2104"/>
      <c r="G9" s="2104"/>
      <c r="H9" s="2104"/>
      <c r="I9" s="2104"/>
      <c r="J9" s="2104"/>
      <c r="K9" s="2104"/>
      <c r="L9" s="2104"/>
      <c r="M9" s="2104"/>
      <c r="N9" s="2104"/>
      <c r="O9" s="2104"/>
      <c r="P9" s="2104"/>
      <c r="Q9" s="2104"/>
      <c r="R9" s="2105"/>
      <c r="S9" s="2129" t="s">
        <v>301</v>
      </c>
      <c r="T9" s="336"/>
      <c r="CF9" s="507">
        <v>19</v>
      </c>
    </row>
    <row customHeight="1" ht="48">
      <c r="D10" s="553" t="s">
        <v>88</v>
      </c>
      <c r="E10" s="2129" t="s">
        <v>88</v>
      </c>
      <c r="F10" s="2129"/>
      <c r="G10" s="523" t="s">
        <v>302</v>
      </c>
      <c r="H10" s="2129" t="s">
        <v>88</v>
      </c>
      <c r="I10" s="2129"/>
      <c r="J10" s="523" t="s">
        <v>602</v>
      </c>
      <c r="K10" s="523" t="s">
        <v>603</v>
      </c>
      <c r="L10" s="2129" t="s">
        <v>88</v>
      </c>
      <c r="M10" s="2129"/>
      <c r="N10" s="523" t="s">
        <v>604</v>
      </c>
      <c r="O10" s="523" t="s">
        <v>605</v>
      </c>
      <c r="P10" s="523" t="s">
        <v>606</v>
      </c>
      <c r="Q10" s="523" t="s">
        <v>607</v>
      </c>
      <c r="R10" s="523" t="s">
        <v>608</v>
      </c>
      <c r="S10" s="2129"/>
      <c r="T10" s="336"/>
      <c r="CF10" s="507">
        <v>46</v>
      </c>
    </row>
    <row s="1644" customFormat="1" customHeight="1" ht="15" hidden="1">
      <c r="A11" s="1054"/>
      <c r="D11" s="1027" t="s">
        <v>109</v>
      </c>
      <c r="E11" s="1027"/>
      <c r="F11" s="1027" t="s">
        <v>110</v>
      </c>
      <c r="G11" s="1027" t="s">
        <v>90</v>
      </c>
      <c r="H11" s="1027"/>
      <c r="I11" s="1027" t="s">
        <v>91</v>
      </c>
      <c r="J11" s="1027" t="s">
        <v>111</v>
      </c>
      <c r="K11" s="1027" t="s">
        <v>92</v>
      </c>
      <c r="L11" s="1027"/>
      <c r="M11" s="1027" t="s">
        <v>93</v>
      </c>
      <c r="N11" s="1027" t="s">
        <v>112</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609</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564</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565</v>
      </c>
      <c r="F16" s="2380"/>
      <c r="G16" s="2381"/>
      <c r="H16" s="2385" t="str">
        <f>IF(A14="","",INDEX(DIFFERENTIATION_UNMERGE_SYSTEM,MATCH(A14,DIFFERENTIATION_ID_DIFF,0)))</f>
        <v>Централизованная система теплоснабжения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610</v>
      </c>
      <c r="F17" s="2378"/>
      <c r="G17" s="2378"/>
      <c r="H17" s="2378"/>
      <c r="I17" s="2378"/>
      <c r="J17" s="2378"/>
      <c r="K17" s="2378"/>
      <c r="L17" s="2378"/>
      <c r="M17" s="2378"/>
      <c r="N17" s="2378"/>
      <c r="O17" s="2378"/>
      <c r="P17" s="2378"/>
      <c r="Q17" s="560">
        <f>SUMIF(T18:T19,"i",Q18:Q19)</f>
        <v>0</v>
      </c>
      <c r="R17" s="1019"/>
      <c r="S17" s="899" t="s">
        <v>611</v>
      </c>
      <c r="T17" s="719" t="s">
        <v>612</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613</v>
      </c>
      <c r="F20" s="2378"/>
      <c r="G20" s="2378"/>
      <c r="H20" s="2378"/>
      <c r="I20" s="2378"/>
      <c r="J20" s="2378"/>
      <c r="K20" s="2378"/>
      <c r="L20" s="2378"/>
      <c r="M20" s="2378"/>
      <c r="N20" s="2378"/>
      <c r="O20" s="2378"/>
      <c r="P20" s="2378"/>
      <c r="Q20" s="560">
        <f>SUMIF(T21:T22,"i",Q21:Q22)</f>
        <v>0</v>
      </c>
      <c r="R20" s="1019"/>
      <c r="S20" s="711" t="s">
        <v>614</v>
      </c>
      <c r="T20" s="719" t="s">
        <v>612</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82</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0B224F-637D-428C-8A4A-0.D4B45A7F}"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615</v>
      </c>
      <c r="C2" s="2055" t="s">
        <v>616</v>
      </c>
      <c r="D2" s="2054" t="s">
        <v>617</v>
      </c>
      <c r="E2" s="2058">
        <f>RIGHT(I2,LEN(I2)-SEARCH("#",SUBSTITUTE(I2,".","#",LEN(I2)-LEN(SUBSTITUTE(I2,".","")))))</f>
      </c>
      <c r="F2" s="2060">
        <f>J2</f>
        <v>0</v>
      </c>
      <c r="G2" s="1638"/>
      <c r="H2" s="2061"/>
      <c r="I2" s="2051"/>
      <c r="J2" s="542"/>
      <c r="K2" s="2021" t="s">
        <v>556</v>
      </c>
      <c r="L2" s="753"/>
      <c r="M2" s="753"/>
      <c r="N2" s="545"/>
      <c r="O2" s="1527" t="s">
        <v>557</v>
      </c>
      <c r="P2" s="545"/>
      <c r="Q2" s="1638"/>
      <c r="R2" s="1638"/>
      <c r="W2" s="1638"/>
      <c r="Z2" s="546"/>
      <c r="AF2" s="1634"/>
      <c r="AG2" s="1634"/>
      <c r="AH2" s="1634"/>
      <c r="AI2" s="1634"/>
      <c r="AJ2" s="1634"/>
      <c r="AK2" s="1368">
        <v>0</v>
      </c>
    </row>
    <row customHeight="1" ht="11.25" hidden="1">
      <c r="E3" s="2053" t="s">
        <v>618</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619</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620</v>
      </c>
      <c r="I10" s="713"/>
      <c r="J10" s="2369" t="s">
        <v>105</v>
      </c>
      <c r="K10" s="2370"/>
      <c r="L10" s="2031" t="str">
        <f>IF(L9="","",INDEX(DIFFERENTIATION_UNMERGE_VD,MATCH(L9,DIFFERENTIATION_ID_DIFF,0)))</f>
        <v/>
      </c>
      <c r="M10" s="2031" t="str">
        <f>IF(M9="","",INDEX(DIFFERENTIATION_UNMERGE_VD,MATCH(M9,DIFFERENTIATION_ID_DIFF,0)))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O10" s="2129" t="s">
        <v>301</v>
      </c>
      <c r="AK10" s="1633">
        <v>11</v>
      </c>
    </row>
    <row customHeight="1" ht="11.25">
      <c r="E11" s="2052" t="s">
        <v>621</v>
      </c>
      <c r="I11" s="713"/>
      <c r="J11" s="2369" t="s">
        <v>564</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622</v>
      </c>
      <c r="I12" s="1664"/>
      <c r="J12" s="2369" t="s">
        <v>565</v>
      </c>
      <c r="K12" s="2370"/>
      <c r="L12" s="2031" t="str">
        <f>IF(L9="","",INDEX(DIFFERENTIATION_UNMERGE_SYSTEM,MATCH(L9,DIFFERENTIATION_ID_DIFF,0)))</f>
        <v/>
      </c>
      <c r="M12" s="2031" t="str">
        <f>IF(M9="","",INDEX(DIFFERENTIATION_UNMERGE_SYSTEM,MATCH(M9,DIFFERENTIATION_ID_DIFF,0)))</f>
        <v>Централизованная система теплоснабжения г. Волгореченск</v>
      </c>
      <c r="O12" s="2129"/>
      <c r="AK12" s="1633">
        <v>11</v>
      </c>
    </row>
    <row customHeight="1" ht="11.25">
      <c r="E13" s="2052" t="s">
        <v>623</v>
      </c>
      <c r="F13" s="2052" t="s">
        <v>624</v>
      </c>
      <c r="I13" s="2371" t="s">
        <v>300</v>
      </c>
      <c r="J13" s="2372"/>
      <c r="K13" s="2372"/>
      <c r="L13" s="2029"/>
      <c r="M13" s="2069"/>
      <c r="O13" s="2129"/>
      <c r="AK13" s="1633">
        <v>11</v>
      </c>
    </row>
    <row customHeight="1" ht="24">
      <c r="I14" s="2022" t="s">
        <v>88</v>
      </c>
      <c r="J14" s="2022" t="s">
        <v>302</v>
      </c>
      <c r="K14" s="2022" t="s">
        <v>566</v>
      </c>
      <c r="L14" s="2062" t="s">
        <v>303</v>
      </c>
      <c r="M14" s="2063" t="s">
        <v>303</v>
      </c>
      <c r="O14" s="2129"/>
      <c r="AK14" s="1633">
        <v>23</v>
      </c>
    </row>
    <row customHeight="1" ht="24">
      <c r="A15" s="2056"/>
      <c r="B15" s="2055" t="s">
        <v>625</v>
      </c>
      <c r="C15" s="2055" t="s">
        <v>626</v>
      </c>
      <c r="D15" s="2054" t="s">
        <v>627</v>
      </c>
      <c r="E15" s="2058" t="s">
        <v>628</v>
      </c>
      <c r="F15" s="2058" t="s">
        <v>628</v>
      </c>
      <c r="G15" s="1638" t="s">
        <v>588</v>
      </c>
      <c r="H15" s="2023"/>
      <c r="I15" s="1632">
        <v>1</v>
      </c>
      <c r="J15" s="2024" t="s">
        <v>629</v>
      </c>
      <c r="K15" s="2022" t="s">
        <v>306</v>
      </c>
      <c r="L15" s="664"/>
      <c r="M15" s="820"/>
      <c r="N15" s="545" t="s">
        <v>630</v>
      </c>
      <c r="O15" s="1527" t="s">
        <v>631</v>
      </c>
      <c r="P15" s="545" t="s">
        <v>630</v>
      </c>
      <c r="AK15" s="1633">
        <v>23</v>
      </c>
    </row>
    <row customHeight="1" ht="36">
      <c r="A16" s="2056"/>
      <c r="B16" s="2055" t="s">
        <v>632</v>
      </c>
      <c r="C16" s="2055" t="s">
        <v>633</v>
      </c>
      <c r="D16" s="2054" t="s">
        <v>617</v>
      </c>
      <c r="E16" s="2058" t="s">
        <v>628</v>
      </c>
      <c r="F16" s="2058" t="s">
        <v>628</v>
      </c>
      <c r="H16" s="2023"/>
      <c r="I16" s="1631">
        <v>2</v>
      </c>
      <c r="J16" s="2065" t="s">
        <v>634</v>
      </c>
      <c r="K16" s="2064" t="s">
        <v>556</v>
      </c>
      <c r="L16" s="2070"/>
      <c r="M16" s="1678"/>
      <c r="N16" s="545" t="s">
        <v>630</v>
      </c>
      <c r="O16" s="1527" t="s">
        <v>635</v>
      </c>
      <c r="P16" s="545" t="s">
        <v>630</v>
      </c>
      <c r="AK16" s="1633">
        <v>34</v>
      </c>
    </row>
    <row s="1644" customFormat="1" customHeight="1" ht="17.25" hidden="1">
      <c r="A17" s="1169"/>
      <c r="B17" s="1169"/>
      <c r="C17" s="1169"/>
      <c r="D17" s="1169"/>
      <c r="E17" s="1169"/>
      <c r="H17" s="1326"/>
      <c r="I17" s="1015" t="s">
        <v>636</v>
      </c>
      <c r="J17" s="993"/>
      <c r="K17" s="1015"/>
      <c r="L17" s="994"/>
      <c r="M17" s="994"/>
      <c r="O17" s="1387"/>
      <c r="AK17" s="1638">
        <v>1</v>
      </c>
    </row>
    <row s="1368" customFormat="1" customHeight="1" ht="24">
      <c r="A18" s="989"/>
      <c r="B18" s="989"/>
      <c r="C18" s="989"/>
      <c r="D18" s="989"/>
      <c r="E18" s="989"/>
      <c r="G18" s="1638"/>
      <c r="H18" s="1635"/>
      <c r="I18" s="572"/>
      <c r="J18" s="573" t="s">
        <v>586</v>
      </c>
      <c r="K18" s="574"/>
      <c r="L18" s="2072"/>
      <c r="M18" s="575"/>
      <c r="N18" s="545"/>
      <c r="O18" s="1527" t="s">
        <v>587</v>
      </c>
      <c r="P18" s="545"/>
      <c r="Q18" s="1638"/>
      <c r="R18" s="1638"/>
      <c r="W18" s="1638"/>
      <c r="Z18" s="546"/>
      <c r="AF18" s="1634"/>
      <c r="AG18" s="1634"/>
      <c r="AH18" s="1634"/>
      <c r="AI18" s="1634"/>
      <c r="AJ18" s="1634"/>
      <c r="AK18" s="1368">
        <v>23</v>
      </c>
    </row>
    <row customHeight="1" ht="20.25">
      <c r="A19" s="2056"/>
      <c r="B19" s="2055" t="s">
        <v>637</v>
      </c>
      <c r="C19" s="2055" t="s">
        <v>638</v>
      </c>
      <c r="D19" s="2054" t="s">
        <v>617</v>
      </c>
      <c r="E19" s="2058" t="s">
        <v>628</v>
      </c>
      <c r="F19" s="2058" t="s">
        <v>628</v>
      </c>
      <c r="H19" s="2023"/>
      <c r="I19" s="1666">
        <v>3</v>
      </c>
      <c r="J19" s="2024" t="s">
        <v>638</v>
      </c>
      <c r="K19" s="2020" t="s">
        <v>556</v>
      </c>
      <c r="L19" s="729"/>
      <c r="M19" s="559"/>
      <c r="N19" s="545"/>
      <c r="O19" s="1527" t="s">
        <v>639</v>
      </c>
      <c r="P19" s="545"/>
      <c r="AK19" s="1633">
        <v>19</v>
      </c>
    </row>
    <row customHeight="1" ht="78">
      <c r="A20" s="2056"/>
      <c r="B20" s="2055" t="s">
        <v>640</v>
      </c>
      <c r="C20" s="2055" t="s">
        <v>641</v>
      </c>
      <c r="D20" s="2054" t="s">
        <v>617</v>
      </c>
      <c r="E20" s="2058" t="s">
        <v>628</v>
      </c>
      <c r="F20" s="2058" t="s">
        <v>628</v>
      </c>
      <c r="H20" s="2023"/>
      <c r="I20" s="1666">
        <v>4</v>
      </c>
      <c r="J20" s="2024" t="s">
        <v>642</v>
      </c>
      <c r="K20" s="2020" t="s">
        <v>583</v>
      </c>
      <c r="L20" s="729"/>
      <c r="M20" s="559"/>
      <c r="N20" s="545"/>
      <c r="O20" s="1527"/>
      <c r="P20" s="545"/>
      <c r="AK20" s="1633">
        <v>74</v>
      </c>
    </row>
    <row customHeight="1" ht="36">
      <c r="A21" s="2056"/>
      <c r="B21" s="2055" t="s">
        <v>643</v>
      </c>
      <c r="C21" s="2055" t="s">
        <v>644</v>
      </c>
      <c r="D21" s="2054" t="s">
        <v>617</v>
      </c>
      <c r="E21" s="2058" t="s">
        <v>628</v>
      </c>
      <c r="F21" s="2058" t="s">
        <v>628</v>
      </c>
      <c r="H21" s="2023"/>
      <c r="I21" s="1666">
        <v>5</v>
      </c>
      <c r="J21" s="2024" t="s">
        <v>645</v>
      </c>
      <c r="K21" s="2020" t="s">
        <v>583</v>
      </c>
      <c r="L21" s="729"/>
      <c r="M21" s="559"/>
      <c r="N21" s="545"/>
      <c r="O21" s="1527" t="s">
        <v>639</v>
      </c>
      <c r="P21" s="545"/>
      <c r="AK21" s="1633">
        <v>34</v>
      </c>
    </row>
    <row customHeight="1" ht="48">
      <c r="A22" s="2056"/>
      <c r="B22" s="2055" t="s">
        <v>646</v>
      </c>
      <c r="C22" s="2055" t="s">
        <v>647</v>
      </c>
      <c r="D22" s="2054" t="s">
        <v>617</v>
      </c>
      <c r="E22" s="2058" t="s">
        <v>628</v>
      </c>
      <c r="F22" s="2058" t="s">
        <v>628</v>
      </c>
      <c r="H22" s="2023"/>
      <c r="I22" s="1666">
        <v>6</v>
      </c>
      <c r="J22" s="2024" t="s">
        <v>648</v>
      </c>
      <c r="K22" s="2020" t="s">
        <v>583</v>
      </c>
      <c r="L22" s="729"/>
      <c r="M22" s="559"/>
      <c r="N22" s="545"/>
      <c r="O22" s="1527" t="s">
        <v>649</v>
      </c>
      <c r="P22" s="545"/>
      <c r="AK22" s="1633">
        <v>46</v>
      </c>
    </row>
    <row customHeight="1" ht="20.25">
      <c r="A23" s="2056"/>
      <c r="B23" s="2055" t="s">
        <v>650</v>
      </c>
      <c r="C23" s="2055" t="s">
        <v>651</v>
      </c>
      <c r="D23" s="2054" t="s">
        <v>617</v>
      </c>
      <c r="E23" s="2058" t="s">
        <v>628</v>
      </c>
      <c r="F23" s="2058" t="s">
        <v>628</v>
      </c>
      <c r="H23" s="2023"/>
      <c r="I23" s="1666" t="s">
        <v>652</v>
      </c>
      <c r="J23" s="1526" t="s">
        <v>653</v>
      </c>
      <c r="K23" s="2020" t="s">
        <v>583</v>
      </c>
      <c r="L23" s="729"/>
      <c r="M23" s="559"/>
      <c r="N23" s="545"/>
      <c r="O23" s="1527" t="s">
        <v>639</v>
      </c>
      <c r="P23" s="545"/>
      <c r="AK23" s="1633">
        <v>19</v>
      </c>
    </row>
    <row customHeight="1" ht="20.25">
      <c r="A24" s="2056"/>
      <c r="B24" s="2055" t="s">
        <v>654</v>
      </c>
      <c r="C24" s="2055" t="s">
        <v>655</v>
      </c>
      <c r="D24" s="2054" t="s">
        <v>617</v>
      </c>
      <c r="E24" s="2058" t="s">
        <v>628</v>
      </c>
      <c r="F24" s="2058" t="s">
        <v>628</v>
      </c>
      <c r="H24" s="2023"/>
      <c r="I24" s="1666" t="s">
        <v>656</v>
      </c>
      <c r="J24" s="1526" t="s">
        <v>657</v>
      </c>
      <c r="K24" s="2020" t="s">
        <v>583</v>
      </c>
      <c r="L24" s="729"/>
      <c r="M24" s="559"/>
      <c r="N24" s="545"/>
      <c r="O24" s="1527"/>
      <c r="P24" s="545"/>
      <c r="AK24" s="1633">
        <v>19</v>
      </c>
    </row>
    <row customHeight="1" ht="24">
      <c r="A25" s="2056"/>
      <c r="B25" s="2055" t="s">
        <v>658</v>
      </c>
      <c r="C25" s="2055" t="s">
        <v>659</v>
      </c>
      <c r="D25" s="2054" t="s">
        <v>617</v>
      </c>
      <c r="E25" s="2058" t="s">
        <v>628</v>
      </c>
      <c r="F25" s="2058" t="s">
        <v>628</v>
      </c>
      <c r="H25" s="2023"/>
      <c r="I25" s="1666" t="s">
        <v>660</v>
      </c>
      <c r="J25" s="1526" t="s">
        <v>661</v>
      </c>
      <c r="K25" s="2020" t="s">
        <v>583</v>
      </c>
      <c r="L25" s="729"/>
      <c r="M25" s="559"/>
      <c r="N25" s="545"/>
      <c r="O25" s="1527"/>
      <c r="P25" s="545"/>
      <c r="AK25" s="1633">
        <v>23</v>
      </c>
    </row>
    <row customHeight="1" ht="24">
      <c r="A26" s="2056"/>
      <c r="B26" s="2055" t="s">
        <v>662</v>
      </c>
      <c r="C26" s="2055" t="s">
        <v>663</v>
      </c>
      <c r="D26" s="2054" t="s">
        <v>617</v>
      </c>
      <c r="E26" s="2058" t="s">
        <v>628</v>
      </c>
      <c r="F26" s="2058" t="s">
        <v>628</v>
      </c>
      <c r="H26" s="2023"/>
      <c r="I26" s="1666">
        <v>7</v>
      </c>
      <c r="J26" s="2024" t="s">
        <v>663</v>
      </c>
      <c r="K26" s="2020" t="s">
        <v>664</v>
      </c>
      <c r="L26" s="729"/>
      <c r="M26" s="559"/>
      <c r="N26" s="545"/>
      <c r="O26" s="1527"/>
      <c r="P26" s="545"/>
      <c r="AK26" s="1633">
        <v>23</v>
      </c>
    </row>
    <row customHeight="1" ht="24">
      <c r="A27" s="2056"/>
      <c r="B27" s="2055" t="s">
        <v>665</v>
      </c>
      <c r="C27" s="2055" t="s">
        <v>666</v>
      </c>
      <c r="D27" s="2054" t="s">
        <v>617</v>
      </c>
      <c r="E27" s="2058" t="s">
        <v>628</v>
      </c>
      <c r="F27" s="2058" t="s">
        <v>628</v>
      </c>
      <c r="H27" s="2023"/>
      <c r="I27" s="1666">
        <v>8</v>
      </c>
      <c r="J27" s="2024" t="s">
        <v>666</v>
      </c>
      <c r="K27" s="2020" t="s">
        <v>589</v>
      </c>
      <c r="L27" s="729"/>
      <c r="M27" s="559"/>
      <c r="N27" s="545"/>
      <c r="O27" s="1527"/>
      <c r="P27" s="545"/>
      <c r="AK27" s="1633">
        <v>23</v>
      </c>
    </row>
    <row customHeight="1" ht="36">
      <c r="A28" s="2056"/>
      <c r="B28" s="2055" t="s">
        <v>667</v>
      </c>
      <c r="C28" s="2055" t="s">
        <v>668</v>
      </c>
      <c r="D28" s="2054" t="s">
        <v>617</v>
      </c>
      <c r="E28" s="2058" t="s">
        <v>628</v>
      </c>
      <c r="F28" s="2058" t="s">
        <v>628</v>
      </c>
      <c r="H28" s="2023"/>
      <c r="I28" s="1677">
        <v>9</v>
      </c>
      <c r="J28" s="2024" t="s">
        <v>669</v>
      </c>
      <c r="K28" s="2020" t="s">
        <v>560</v>
      </c>
      <c r="L28" s="729"/>
      <c r="M28" s="559"/>
      <c r="N28" s="545"/>
      <c r="O28" s="1527"/>
      <c r="P28" s="545"/>
      <c r="AK28" s="1633">
        <v>34</v>
      </c>
    </row>
    <row customHeight="1" ht="36">
      <c r="A29" s="2056"/>
      <c r="B29" s="2055" t="s">
        <v>670</v>
      </c>
      <c r="C29" s="2055" t="s">
        <v>671</v>
      </c>
      <c r="D29" s="2054" t="s">
        <v>617</v>
      </c>
      <c r="E29" s="2058" t="s">
        <v>628</v>
      </c>
      <c r="F29" s="2058" t="s">
        <v>628</v>
      </c>
      <c r="H29" s="2023"/>
      <c r="I29" s="1677">
        <v>10</v>
      </c>
      <c r="J29" s="2024" t="s">
        <v>672</v>
      </c>
      <c r="K29" s="2020" t="s">
        <v>560</v>
      </c>
      <c r="L29" s="729"/>
      <c r="M29" s="559"/>
      <c r="N29" s="545"/>
      <c r="O29" s="1527"/>
      <c r="P29" s="545"/>
      <c r="AK29" s="1633">
        <v>34</v>
      </c>
    </row>
    <row customHeight="1" ht="24">
      <c r="A30" s="2056"/>
      <c r="B30" s="2055" t="s">
        <v>673</v>
      </c>
      <c r="C30" s="2055" t="s">
        <v>674</v>
      </c>
      <c r="D30" s="2054" t="s">
        <v>617</v>
      </c>
      <c r="E30" s="2058" t="s">
        <v>628</v>
      </c>
      <c r="F30" s="2058" t="s">
        <v>628</v>
      </c>
      <c r="H30" s="2023"/>
      <c r="I30" s="1677">
        <v>11</v>
      </c>
      <c r="J30" s="2024" t="s">
        <v>674</v>
      </c>
      <c r="K30" s="2020" t="s">
        <v>590</v>
      </c>
      <c r="L30" s="2071"/>
      <c r="M30" s="1623"/>
      <c r="N30" s="545"/>
      <c r="O30" s="1527"/>
      <c r="P30" s="545"/>
      <c r="AK30" s="1633">
        <v>23</v>
      </c>
    </row>
    <row customHeight="1" ht="24">
      <c r="A31" s="2056"/>
      <c r="B31" s="2055" t="s">
        <v>675</v>
      </c>
      <c r="C31" s="2055" t="s">
        <v>676</v>
      </c>
      <c r="D31" s="2054" t="s">
        <v>617</v>
      </c>
      <c r="E31" s="2058" t="s">
        <v>628</v>
      </c>
      <c r="F31" s="2058" t="s">
        <v>628</v>
      </c>
      <c r="H31" s="2023"/>
      <c r="I31" s="1677">
        <v>12</v>
      </c>
      <c r="J31" s="2024" t="s">
        <v>676</v>
      </c>
      <c r="K31" s="2020" t="s">
        <v>590</v>
      </c>
      <c r="L31" s="2071"/>
      <c r="M31" s="1623"/>
      <c r="N31" s="545"/>
      <c r="O31" s="1527"/>
      <c r="P31" s="545"/>
      <c r="AK31" s="1633">
        <v>23</v>
      </c>
    </row>
    <row customHeight="1" ht="48">
      <c r="A32" s="2056"/>
      <c r="B32" s="2055" t="s">
        <v>677</v>
      </c>
      <c r="C32" s="2055" t="s">
        <v>678</v>
      </c>
      <c r="D32" s="2054" t="s">
        <v>617</v>
      </c>
      <c r="E32" s="2058" t="s">
        <v>628</v>
      </c>
      <c r="F32" s="2058" t="s">
        <v>628</v>
      </c>
      <c r="H32" s="2023"/>
      <c r="I32" s="1677">
        <v>13</v>
      </c>
      <c r="J32" s="2024" t="s">
        <v>679</v>
      </c>
      <c r="K32" s="2020" t="s">
        <v>600</v>
      </c>
      <c r="L32" s="729"/>
      <c r="M32" s="559"/>
      <c r="N32" s="545"/>
      <c r="O32" s="1527" t="s">
        <v>639</v>
      </c>
      <c r="P32" s="545"/>
      <c r="AK32" s="1633">
        <v>46</v>
      </c>
    </row>
    <row s="1368" customFormat="1" customHeight="1" ht="48">
      <c r="A33" s="2056"/>
      <c r="B33" s="2055" t="s">
        <v>680</v>
      </c>
      <c r="C33" s="2055" t="s">
        <v>681</v>
      </c>
      <c r="D33" s="2054" t="s">
        <v>617</v>
      </c>
      <c r="E33" s="2058" t="s">
        <v>628</v>
      </c>
      <c r="F33" s="2058" t="s">
        <v>628</v>
      </c>
      <c r="G33" s="1638"/>
      <c r="H33" s="2023"/>
      <c r="I33" s="1677">
        <v>14</v>
      </c>
      <c r="J33" s="2036" t="s">
        <v>682</v>
      </c>
      <c r="K33" s="2025" t="s">
        <v>683</v>
      </c>
      <c r="L33" s="729"/>
      <c r="M33" s="559"/>
      <c r="N33" s="545"/>
      <c r="O33" s="1527" t="s">
        <v>639</v>
      </c>
      <c r="P33" s="545"/>
      <c r="Q33" s="1638"/>
      <c r="R33" s="1638"/>
      <c r="W33" s="1638"/>
      <c r="Z33" s="546"/>
      <c r="AF33" s="1634"/>
      <c r="AG33" s="1634"/>
      <c r="AH33" s="1634"/>
      <c r="AI33" s="1634"/>
      <c r="AJ33" s="1634"/>
      <c r="AK33" s="1368">
        <v>46</v>
      </c>
    </row>
    <row customHeight="1" ht="108">
      <c r="A34" s="2056"/>
      <c r="B34" s="2055" t="s">
        <v>684</v>
      </c>
      <c r="C34" s="2055" t="s">
        <v>685</v>
      </c>
      <c r="D34" s="2054" t="s">
        <v>627</v>
      </c>
      <c r="E34" s="2058" t="s">
        <v>628</v>
      </c>
      <c r="F34" s="2058" t="s">
        <v>628</v>
      </c>
      <c r="G34" s="1638" t="s">
        <v>588</v>
      </c>
      <c r="H34" s="2023"/>
      <c r="I34" s="2034">
        <v>15</v>
      </c>
      <c r="J34" s="2035" t="s">
        <v>686</v>
      </c>
      <c r="K34" s="2020" t="s">
        <v>306</v>
      </c>
      <c r="L34" s="387"/>
      <c r="M34" s="1166"/>
      <c r="N34" s="545"/>
      <c r="O34" s="1527" t="s">
        <v>631</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82</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815D3E-139E-4834-C0B5-0.3FE0A8A4}"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687</v>
      </c>
      <c r="C2" s="2055" t="s">
        <v>688</v>
      </c>
      <c r="D2" s="2054" t="s">
        <v>627</v>
      </c>
      <c r="E2" s="2060">
        <f>I2-3</f>
        <v>-3</v>
      </c>
      <c r="F2" s="2060">
        <f>J2</f>
        <v>0</v>
      </c>
      <c r="H2" s="1732" t="s">
        <v>689</v>
      </c>
      <c r="I2" s="2026"/>
      <c r="J2" s="1684"/>
      <c r="K2" s="2020" t="s">
        <v>306</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690</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300</v>
      </c>
      <c r="J8" s="2389"/>
      <c r="K8" s="2389"/>
      <c r="L8" s="2390"/>
      <c r="M8" s="2391" t="s">
        <v>301</v>
      </c>
      <c r="W8" s="1633">
        <v>14</v>
      </c>
    </row>
    <row customHeight="1" ht="36">
      <c r="E9" s="2053" t="s">
        <v>618</v>
      </c>
      <c r="F9" s="2053" t="s">
        <v>624</v>
      </c>
      <c r="H9" s="378"/>
      <c r="I9" s="2027" t="s">
        <v>88</v>
      </c>
      <c r="J9" s="2028" t="s">
        <v>302</v>
      </c>
      <c r="K9" s="2066" t="s">
        <v>566</v>
      </c>
      <c r="L9" s="2067" t="s">
        <v>303</v>
      </c>
      <c r="M9" s="2391"/>
      <c r="W9" s="1633">
        <v>34</v>
      </c>
    </row>
    <row customHeight="1" ht="36">
      <c r="B10" s="2055" t="s">
        <v>691</v>
      </c>
      <c r="C10" s="2055" t="s">
        <v>692</v>
      </c>
      <c r="D10" s="2054" t="s">
        <v>627</v>
      </c>
      <c r="E10" s="2058" t="s">
        <v>628</v>
      </c>
      <c r="F10" s="2058" t="s">
        <v>628</v>
      </c>
      <c r="H10" s="378"/>
      <c r="I10" s="2026" t="s">
        <v>109</v>
      </c>
      <c r="J10" s="1888" t="s">
        <v>693</v>
      </c>
      <c r="K10" s="2020" t="s">
        <v>306</v>
      </c>
      <c r="L10" s="820"/>
      <c r="M10" s="299" t="s">
        <v>694</v>
      </c>
      <c r="W10" s="1633">
        <v>34</v>
      </c>
    </row>
    <row customHeight="1" ht="50.25">
      <c r="B11" s="2055" t="s">
        <v>695</v>
      </c>
      <c r="C11" s="2055" t="s">
        <v>696</v>
      </c>
      <c r="D11" s="2054" t="s">
        <v>627</v>
      </c>
      <c r="E11" s="2058" t="s">
        <v>628</v>
      </c>
      <c r="F11" s="2058" t="s">
        <v>628</v>
      </c>
      <c r="H11" s="378"/>
      <c r="I11" s="2026" t="s">
        <v>110</v>
      </c>
      <c r="J11" s="1888" t="s">
        <v>697</v>
      </c>
      <c r="K11" s="2020" t="s">
        <v>306</v>
      </c>
      <c r="L11" s="820"/>
      <c r="M11" s="299" t="s">
        <v>694</v>
      </c>
      <c r="W11" s="1633">
        <v>48</v>
      </c>
    </row>
    <row customHeight="1" ht="48">
      <c r="B12" s="2055" t="s">
        <v>698</v>
      </c>
      <c r="C12" s="2055" t="s">
        <v>699</v>
      </c>
      <c r="D12" s="2054" t="s">
        <v>627</v>
      </c>
      <c r="E12" s="2058" t="s">
        <v>628</v>
      </c>
      <c r="F12" s="2058" t="s">
        <v>628</v>
      </c>
      <c r="H12" s="1690"/>
      <c r="I12" s="2026" t="s">
        <v>90</v>
      </c>
      <c r="J12" s="2033" t="s">
        <v>700</v>
      </c>
      <c r="K12" s="2020" t="s">
        <v>306</v>
      </c>
      <c r="L12" s="820"/>
      <c r="M12" s="299" t="s">
        <v>701</v>
      </c>
      <c r="N12" s="1626"/>
      <c r="P12" s="1633"/>
      <c r="W12" s="1633">
        <v>46</v>
      </c>
    </row>
    <row customHeight="1" ht="15">
      <c r="E13" s="345"/>
      <c r="H13" s="378"/>
      <c r="I13" s="349"/>
      <c r="J13" s="653" t="s">
        <v>702</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82</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FF532F-17C5-AECB-6904-0.CC5ACF9C}"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552</v>
      </c>
      <c r="H2" s="543"/>
      <c r="I2" s="543"/>
      <c r="J2" s="544" t="s">
        <v>703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704</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105</v>
      </c>
      <c r="G10" s="2370"/>
      <c r="H10" s="1554" t="str">
        <f>IF(H9="","",INDEX(DIFFERENTIATION_UNMERGE_VD,MATCH(H9,DIFFERENTIATION_ID_DIFF,0)))</f>
        <v/>
      </c>
      <c r="I10" s="1554"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29"/>
      <c r="AF10" s="1633">
        <v>11</v>
      </c>
    </row>
    <row customHeight="1" ht="11.25">
      <c r="E11" s="713"/>
      <c r="F11" s="2369" t="s">
        <v>564</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 Волгореченск</v>
      </c>
      <c r="J12" s="2129"/>
      <c r="AF12" s="1633">
        <v>1</v>
      </c>
    </row>
    <row customHeight="1" ht="11.25">
      <c r="E13" s="2371" t="s">
        <v>300</v>
      </c>
      <c r="F13" s="2372"/>
      <c r="G13" s="2372"/>
      <c r="H13" s="1553"/>
      <c r="I13" s="1553"/>
      <c r="J13" s="2129"/>
      <c r="AF13" s="1633">
        <v>11</v>
      </c>
    </row>
    <row customHeight="1" ht="24">
      <c r="E14" s="1641" t="s">
        <v>88</v>
      </c>
      <c r="F14" s="1636" t="s">
        <v>302</v>
      </c>
      <c r="G14" s="1636" t="s">
        <v>566</v>
      </c>
      <c r="H14" s="1636" t="s">
        <v>303</v>
      </c>
      <c r="I14" s="1636" t="s">
        <v>303</v>
      </c>
      <c r="J14" s="2129"/>
      <c r="AF14" s="1633">
        <v>23</v>
      </c>
    </row>
    <row customHeight="1" ht="20.25">
      <c r="D15" s="1640"/>
      <c r="E15" s="1632" t="s">
        <v>109</v>
      </c>
      <c r="F15" s="709" t="s">
        <v>705</v>
      </c>
      <c r="G15" s="1648" t="s">
        <v>552</v>
      </c>
      <c r="H15" s="559"/>
      <c r="I15" s="559"/>
      <c r="J15" s="291" t="s">
        <v>706</v>
      </c>
      <c r="K15" s="545" t="s">
        <v>630</v>
      </c>
      <c r="AF15" s="1633">
        <v>19</v>
      </c>
    </row>
    <row customHeight="1" ht="36">
      <c r="D16" s="1640"/>
      <c r="E16" s="1632" t="s">
        <v>110</v>
      </c>
      <c r="F16" s="709" t="s">
        <v>707</v>
      </c>
      <c r="G16" s="1648" t="s">
        <v>552</v>
      </c>
      <c r="H16" s="560">
        <f>SUM(H17,H20:H32)</f>
        <v>0</v>
      </c>
      <c r="I16" s="560">
        <f>SUM(I17,I20,I23,I26,I29:I32)</f>
        <v>0</v>
      </c>
      <c r="J16" s="291" t="s">
        <v>708</v>
      </c>
      <c r="K16" s="545" t="s">
        <v>630</v>
      </c>
      <c r="AF16" s="1633">
        <v>34</v>
      </c>
    </row>
    <row customHeight="1" ht="20.25">
      <c r="D17" s="1640"/>
      <c r="E17" s="1666" t="s">
        <v>709</v>
      </c>
      <c r="F17" s="956" t="s">
        <v>710</v>
      </c>
      <c r="G17" s="1645" t="s">
        <v>552</v>
      </c>
      <c r="H17" s="559"/>
      <c r="I17" s="559"/>
      <c r="J17" s="291" t="s">
        <v>711</v>
      </c>
      <c r="K17" s="545"/>
      <c r="AF17" s="1633">
        <v>19</v>
      </c>
    </row>
    <row customHeight="1" ht="24">
      <c r="D18" s="1640"/>
      <c r="E18" s="1666" t="s">
        <v>712</v>
      </c>
      <c r="F18" s="1652" t="s">
        <v>713</v>
      </c>
      <c r="G18" s="1645" t="s">
        <v>552</v>
      </c>
      <c r="H18" s="559"/>
      <c r="I18" s="559"/>
      <c r="J18" s="291" t="s">
        <v>714</v>
      </c>
      <c r="K18" s="545"/>
      <c r="AF18" s="1633">
        <v>23</v>
      </c>
    </row>
    <row customHeight="1" ht="36">
      <c r="D19" s="1640"/>
      <c r="E19" s="1666" t="s">
        <v>715</v>
      </c>
      <c r="F19" s="1652" t="s">
        <v>716</v>
      </c>
      <c r="G19" s="1645" t="s">
        <v>552</v>
      </c>
      <c r="H19" s="559"/>
      <c r="I19" s="559"/>
      <c r="J19" s="291"/>
      <c r="K19" s="545"/>
      <c r="AF19" s="1633">
        <v>34</v>
      </c>
    </row>
    <row customHeight="1" ht="20.25">
      <c r="D20" s="1640"/>
      <c r="E20" s="1666" t="s">
        <v>307</v>
      </c>
      <c r="F20" s="956" t="s">
        <v>717</v>
      </c>
      <c r="G20" s="1645" t="s">
        <v>552</v>
      </c>
      <c r="H20" s="559"/>
      <c r="I20" s="559"/>
      <c r="J20" s="291" t="s">
        <v>718</v>
      </c>
      <c r="K20" s="545"/>
      <c r="AF20" s="1633">
        <v>19</v>
      </c>
    </row>
    <row customHeight="1" ht="20.25">
      <c r="D21" s="1640"/>
      <c r="E21" s="1666" t="s">
        <v>719</v>
      </c>
      <c r="F21" s="1652" t="s">
        <v>720</v>
      </c>
      <c r="G21" s="1645" t="s">
        <v>552</v>
      </c>
      <c r="H21" s="559"/>
      <c r="I21" s="559"/>
      <c r="J21" s="291"/>
      <c r="K21" s="545"/>
      <c r="AF21" s="1633">
        <v>19</v>
      </c>
    </row>
    <row customHeight="1" ht="20.25">
      <c r="D22" s="1640"/>
      <c r="E22" s="1666" t="s">
        <v>721</v>
      </c>
      <c r="F22" s="1652" t="s">
        <v>722</v>
      </c>
      <c r="G22" s="1645" t="s">
        <v>552</v>
      </c>
      <c r="H22" s="559"/>
      <c r="I22" s="559"/>
      <c r="J22" s="291"/>
      <c r="K22" s="545"/>
      <c r="AF22" s="1633">
        <v>19</v>
      </c>
    </row>
    <row customHeight="1" ht="24">
      <c r="D23" s="1640"/>
      <c r="E23" s="1666" t="s">
        <v>310</v>
      </c>
      <c r="F23" s="956" t="s">
        <v>723</v>
      </c>
      <c r="G23" s="1645" t="s">
        <v>552</v>
      </c>
      <c r="H23" s="559"/>
      <c r="I23" s="559"/>
      <c r="J23" s="291" t="s">
        <v>724</v>
      </c>
      <c r="K23" s="545"/>
      <c r="AF23" s="1633">
        <v>23</v>
      </c>
    </row>
    <row customHeight="1" ht="20.25">
      <c r="D24" s="1640"/>
      <c r="E24" s="1666" t="s">
        <v>725</v>
      </c>
      <c r="F24" s="1652" t="s">
        <v>726</v>
      </c>
      <c r="G24" s="1645" t="s">
        <v>552</v>
      </c>
      <c r="H24" s="559"/>
      <c r="I24" s="559"/>
      <c r="J24" s="291"/>
      <c r="K24" s="545"/>
      <c r="AF24" s="1633">
        <v>19</v>
      </c>
    </row>
    <row customHeight="1" ht="36">
      <c r="D25" s="1640"/>
      <c r="E25" s="1666" t="s">
        <v>727</v>
      </c>
      <c r="F25" s="1652" t="s">
        <v>728</v>
      </c>
      <c r="G25" s="1645" t="s">
        <v>552</v>
      </c>
      <c r="H25" s="559"/>
      <c r="I25" s="559"/>
      <c r="J25" s="291"/>
      <c r="K25" s="545"/>
      <c r="AF25" s="1633">
        <v>34</v>
      </c>
    </row>
    <row customHeight="1" ht="24">
      <c r="D26" s="1640"/>
      <c r="E26" s="1666" t="s">
        <v>729</v>
      </c>
      <c r="F26" s="956" t="s">
        <v>730</v>
      </c>
      <c r="G26" s="1645" t="s">
        <v>552</v>
      </c>
      <c r="H26" s="559"/>
      <c r="I26" s="559"/>
      <c r="J26" s="291" t="s">
        <v>731</v>
      </c>
      <c r="K26" s="545"/>
      <c r="AF26" s="1633">
        <v>23</v>
      </c>
    </row>
    <row customHeight="1" ht="20.25">
      <c r="D27" s="1640"/>
      <c r="E27" s="1677" t="s">
        <v>732</v>
      </c>
      <c r="F27" s="1652" t="s">
        <v>733</v>
      </c>
      <c r="G27" s="1656" t="s">
        <v>552</v>
      </c>
      <c r="H27" s="1678"/>
      <c r="I27" s="1678"/>
      <c r="J27" s="291"/>
      <c r="K27" s="545"/>
      <c r="AF27" s="1633">
        <v>19</v>
      </c>
    </row>
    <row customHeight="1" ht="20.25">
      <c r="D28" s="1640"/>
      <c r="E28" s="1677" t="s">
        <v>734</v>
      </c>
      <c r="F28" s="1652" t="s">
        <v>735</v>
      </c>
      <c r="G28" s="1656" t="s">
        <v>552</v>
      </c>
      <c r="H28" s="1678"/>
      <c r="I28" s="1678"/>
      <c r="J28" s="291"/>
      <c r="K28" s="545"/>
      <c r="AF28" s="1633">
        <v>19</v>
      </c>
    </row>
    <row customHeight="1" ht="20.25">
      <c r="D29" s="1640"/>
      <c r="E29" s="1677" t="s">
        <v>736</v>
      </c>
      <c r="F29" s="956" t="s">
        <v>737</v>
      </c>
      <c r="G29" s="1656" t="s">
        <v>552</v>
      </c>
      <c r="H29" s="1678"/>
      <c r="I29" s="1678"/>
      <c r="J29" s="291"/>
      <c r="K29" s="545"/>
      <c r="AF29" s="1633">
        <v>19</v>
      </c>
    </row>
    <row customHeight="1" ht="20.25">
      <c r="D30" s="1640"/>
      <c r="E30" s="1677" t="s">
        <v>738</v>
      </c>
      <c r="F30" s="956" t="s">
        <v>739</v>
      </c>
      <c r="G30" s="1656" t="s">
        <v>552</v>
      </c>
      <c r="H30" s="1678"/>
      <c r="I30" s="1678"/>
      <c r="J30" s="291"/>
      <c r="K30" s="545"/>
      <c r="AF30" s="1633">
        <v>19</v>
      </c>
    </row>
    <row customHeight="1" ht="20.25">
      <c r="D31" s="1640"/>
      <c r="E31" s="1677" t="s">
        <v>740</v>
      </c>
      <c r="F31" s="956" t="s">
        <v>741</v>
      </c>
      <c r="G31" s="1656" t="s">
        <v>552</v>
      </c>
      <c r="H31" s="1678"/>
      <c r="I31" s="1678"/>
      <c r="J31" s="291"/>
      <c r="K31" s="545"/>
      <c r="AF31" s="1633">
        <v>19</v>
      </c>
    </row>
    <row s="1368" customFormat="1" customHeight="1" ht="36">
      <c r="A32" s="989"/>
      <c r="C32" s="1638"/>
      <c r="D32" s="1640"/>
      <c r="E32" s="1677" t="s">
        <v>742</v>
      </c>
      <c r="F32" s="956" t="s">
        <v>743</v>
      </c>
      <c r="G32" s="1646" t="s">
        <v>552</v>
      </c>
      <c r="H32" s="581">
        <f>SUM(H33:H34)</f>
        <v>0</v>
      </c>
      <c r="I32" s="581">
        <f>SUM(I33:I34)</f>
        <v>0</v>
      </c>
      <c r="J32" s="291" t="s">
        <v>744</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577</v>
      </c>
      <c r="G34" s="574"/>
      <c r="H34" s="575"/>
      <c r="I34" s="575"/>
      <c r="J34" s="303" t="s">
        <v>745</v>
      </c>
      <c r="K34" s="545"/>
      <c r="L34" s="1638"/>
      <c r="M34" s="1638"/>
      <c r="R34" s="1638"/>
      <c r="U34" s="546"/>
      <c r="AA34" s="1634"/>
      <c r="AB34" s="1634"/>
      <c r="AC34" s="1634"/>
      <c r="AD34" s="1634"/>
      <c r="AE34" s="1634"/>
      <c r="AF34" s="1162">
        <v>19</v>
      </c>
    </row>
    <row customHeight="1" ht="60">
      <c r="D35" s="1640"/>
      <c r="E35" s="1677" t="s">
        <v>746</v>
      </c>
      <c r="F35" s="956" t="s">
        <v>747</v>
      </c>
      <c r="G35" s="1656" t="s">
        <v>552</v>
      </c>
      <c r="H35" s="1678"/>
      <c r="I35" s="1678"/>
      <c r="J35" s="291" t="s">
        <v>748</v>
      </c>
      <c r="K35" s="545"/>
      <c r="AF35" s="1633">
        <v>57</v>
      </c>
    </row>
    <row s="1368" customFormat="1" customHeight="1" ht="24">
      <c r="A36" s="991" t="s">
        <v>578</v>
      </c>
      <c r="C36" s="1638"/>
      <c r="D36" s="1640"/>
      <c r="E36" s="1666" t="s">
        <v>90</v>
      </c>
      <c r="F36" s="709" t="s">
        <v>749</v>
      </c>
      <c r="G36" s="1645" t="s">
        <v>552</v>
      </c>
      <c r="H36" s="559"/>
      <c r="I36" s="559"/>
      <c r="J36" s="291" t="s">
        <v>750</v>
      </c>
      <c r="K36" s="545"/>
      <c r="L36" s="1638"/>
      <c r="M36" s="1638"/>
      <c r="R36" s="1638"/>
      <c r="U36" s="546"/>
      <c r="AA36" s="1634"/>
      <c r="AB36" s="1634"/>
      <c r="AC36" s="1634"/>
      <c r="AD36" s="1634"/>
      <c r="AE36" s="1634"/>
      <c r="AF36" s="1162">
        <v>23</v>
      </c>
    </row>
    <row s="1368" customFormat="1" customHeight="1" ht="36">
      <c r="A37" s="991"/>
      <c r="C37" s="1638"/>
      <c r="D37" s="1640"/>
      <c r="E37" s="1666" t="s">
        <v>324</v>
      </c>
      <c r="F37" s="956" t="s">
        <v>751</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91</v>
      </c>
      <c r="F38" s="709" t="s">
        <v>752</v>
      </c>
      <c r="G38" s="1645" t="s">
        <v>552</v>
      </c>
      <c r="H38" s="559"/>
      <c r="I38" s="559"/>
      <c r="J38" s="291" t="s">
        <v>753</v>
      </c>
      <c r="K38" s="545"/>
      <c r="L38" s="1638"/>
      <c r="M38" s="1638"/>
      <c r="R38" s="1638"/>
      <c r="U38" s="546"/>
      <c r="AA38" s="1634"/>
      <c r="AB38" s="1634"/>
      <c r="AC38" s="1634"/>
      <c r="AD38" s="1634"/>
      <c r="AE38" s="1634"/>
      <c r="AF38" s="1162">
        <v>19</v>
      </c>
    </row>
    <row s="1368" customFormat="1" customHeight="1" ht="24">
      <c r="A39" s="989"/>
      <c r="C39" s="1638"/>
      <c r="D39" s="577"/>
      <c r="E39" s="1666" t="s">
        <v>754</v>
      </c>
      <c r="F39" s="956" t="s">
        <v>755</v>
      </c>
      <c r="G39" s="1656" t="s">
        <v>552</v>
      </c>
      <c r="H39" s="559"/>
      <c r="I39" s="559"/>
      <c r="J39" s="291" t="s">
        <v>756</v>
      </c>
      <c r="K39" s="545"/>
      <c r="L39" s="1638"/>
      <c r="M39" s="1638"/>
      <c r="R39" s="1638"/>
      <c r="U39" s="546"/>
      <c r="AA39" s="1634"/>
      <c r="AB39" s="1634"/>
      <c r="AC39" s="1634"/>
      <c r="AD39" s="1634"/>
      <c r="AE39" s="1634"/>
      <c r="AF39" s="1162">
        <v>23</v>
      </c>
    </row>
    <row s="1368" customFormat="1" customHeight="1" ht="24">
      <c r="A40" s="989"/>
      <c r="C40" s="1638"/>
      <c r="D40" s="1640"/>
      <c r="E40" s="1666" t="s">
        <v>757</v>
      </c>
      <c r="F40" s="1652" t="s">
        <v>758</v>
      </c>
      <c r="G40" s="1645" t="s">
        <v>552</v>
      </c>
      <c r="H40" s="559"/>
      <c r="I40" s="559"/>
      <c r="J40" s="291" t="s">
        <v>759</v>
      </c>
      <c r="K40" s="545"/>
      <c r="L40" s="1638"/>
      <c r="M40" s="1638"/>
      <c r="R40" s="1638"/>
      <c r="U40" s="546"/>
      <c r="AA40" s="1634"/>
      <c r="AB40" s="1634"/>
      <c r="AC40" s="1634"/>
      <c r="AD40" s="1634"/>
      <c r="AE40" s="1634"/>
      <c r="AF40" s="1162">
        <v>23</v>
      </c>
    </row>
    <row s="1368" customFormat="1" customHeight="1" ht="24">
      <c r="A41" s="989"/>
      <c r="C41" s="1638"/>
      <c r="D41" s="1640"/>
      <c r="E41" s="1666" t="s">
        <v>760</v>
      </c>
      <c r="F41" s="1652" t="s">
        <v>761</v>
      </c>
      <c r="G41" s="1645" t="s">
        <v>552</v>
      </c>
      <c r="H41" s="559"/>
      <c r="I41" s="559"/>
      <c r="J41" s="291" t="s">
        <v>762</v>
      </c>
      <c r="K41" s="545"/>
      <c r="L41" s="1638"/>
      <c r="M41" s="1638"/>
      <c r="R41" s="1638"/>
      <c r="U41" s="546"/>
      <c r="AA41" s="1634"/>
      <c r="AB41" s="1634"/>
      <c r="AC41" s="1634"/>
      <c r="AD41" s="1634"/>
      <c r="AE41" s="1634"/>
      <c r="AF41" s="1162">
        <v>23</v>
      </c>
    </row>
    <row s="1368" customFormat="1" customHeight="1" ht="24">
      <c r="A42" s="989"/>
      <c r="C42" s="1638"/>
      <c r="D42" s="1640"/>
      <c r="E42" s="1666" t="s">
        <v>763</v>
      </c>
      <c r="F42" s="1652" t="s">
        <v>764</v>
      </c>
      <c r="G42" s="1645" t="s">
        <v>552</v>
      </c>
      <c r="H42" s="559"/>
      <c r="I42" s="559"/>
      <c r="J42" s="291" t="s">
        <v>765</v>
      </c>
      <c r="K42" s="545"/>
      <c r="L42" s="1638"/>
      <c r="M42" s="1638"/>
      <c r="R42" s="1638"/>
      <c r="U42" s="546"/>
      <c r="AA42" s="1634"/>
      <c r="AB42" s="1634"/>
      <c r="AC42" s="1634"/>
      <c r="AD42" s="1634"/>
      <c r="AE42" s="1634"/>
      <c r="AF42" s="1162">
        <v>23</v>
      </c>
    </row>
    <row s="1368" customFormat="1" customHeight="1" ht="36">
      <c r="A43" s="989"/>
      <c r="C43" s="1638" t="s">
        <v>588</v>
      </c>
      <c r="D43" s="1640"/>
      <c r="E43" s="1666" t="s">
        <v>111</v>
      </c>
      <c r="F43" s="709" t="s">
        <v>629</v>
      </c>
      <c r="G43" s="1648" t="s">
        <v>766</v>
      </c>
      <c r="H43" s="403"/>
      <c r="I43" s="403"/>
      <c r="J43" s="291" t="s">
        <v>767</v>
      </c>
      <c r="K43" s="545"/>
      <c r="L43" s="1638"/>
      <c r="M43" s="1638"/>
      <c r="R43" s="1638"/>
      <c r="U43" s="546"/>
      <c r="AA43" s="1634"/>
      <c r="AB43" s="1634"/>
      <c r="AC43" s="1634"/>
      <c r="AD43" s="1634"/>
      <c r="AE43" s="1634"/>
      <c r="AF43" s="1162">
        <v>34</v>
      </c>
    </row>
    <row s="1368" customFormat="1" customHeight="1" ht="36">
      <c r="A44" s="989"/>
      <c r="C44" s="1638"/>
      <c r="D44" s="1640"/>
      <c r="E44" s="1666" t="s">
        <v>92</v>
      </c>
      <c r="F44" s="709" t="s">
        <v>768</v>
      </c>
      <c r="G44" s="1645" t="s">
        <v>769</v>
      </c>
      <c r="H44" s="547"/>
      <c r="I44" s="547"/>
      <c r="J44" s="291" t="s">
        <v>770</v>
      </c>
      <c r="K44" s="545"/>
      <c r="L44" s="1638"/>
      <c r="M44" s="1638"/>
      <c r="R44" s="1638"/>
      <c r="U44" s="546"/>
      <c r="AA44" s="1634"/>
      <c r="AB44" s="1634"/>
      <c r="AC44" s="1634"/>
      <c r="AD44" s="1634"/>
      <c r="AE44" s="1634"/>
      <c r="AF44" s="1162">
        <v>34</v>
      </c>
    </row>
    <row s="1368" customFormat="1" customHeight="1" ht="24">
      <c r="A45" s="989"/>
      <c r="C45" s="1638"/>
      <c r="D45" s="1640"/>
      <c r="E45" s="1666" t="s">
        <v>93</v>
      </c>
      <c r="F45" s="709" t="s">
        <v>771</v>
      </c>
      <c r="G45" s="1656" t="s">
        <v>772</v>
      </c>
      <c r="H45" s="547"/>
      <c r="I45" s="547"/>
      <c r="J45" s="291" t="s">
        <v>773</v>
      </c>
      <c r="K45" s="545"/>
      <c r="L45" s="1638"/>
      <c r="M45" s="1638"/>
      <c r="R45" s="1638"/>
      <c r="U45" s="546"/>
      <c r="AA45" s="1634"/>
      <c r="AB45" s="1634"/>
      <c r="AC45" s="1634"/>
      <c r="AD45" s="1634"/>
      <c r="AE45" s="1634"/>
      <c r="AF45" s="1162">
        <v>23</v>
      </c>
    </row>
    <row s="1368" customFormat="1" customHeight="1" ht="20.25">
      <c r="A46" s="989"/>
      <c r="C46" s="1638"/>
      <c r="D46" s="1640"/>
      <c r="E46" s="1666" t="s">
        <v>112</v>
      </c>
      <c r="F46" s="709" t="s">
        <v>774</v>
      </c>
      <c r="G46" s="1645" t="s">
        <v>590</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82</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EBD3D8-2748-1387-7E0D-0.F8B08EBB}"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552</v>
      </c>
      <c r="H2" s="543"/>
      <c r="I2" s="543"/>
      <c r="J2" s="544" t="s">
        <v>555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775</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105</v>
      </c>
      <c r="G10" s="2370"/>
      <c r="H10" s="1661" t="str">
        <f>IF(H9="","",INDEX(DIFFERENTIATION_UNMERGE_VD,MATCH(H9,DIFFERENTIATION_ID_DIFF,0)))</f>
        <v/>
      </c>
      <c r="I10" s="1661"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129"/>
      <c r="AF10" s="1633">
        <v>11</v>
      </c>
    </row>
    <row customHeight="1" ht="11.25">
      <c r="E11" s="713"/>
      <c r="F11" s="2369" t="s">
        <v>564</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 Волгореченск</v>
      </c>
      <c r="J12" s="2129"/>
      <c r="AF12" s="1633">
        <v>0</v>
      </c>
    </row>
    <row customHeight="1" ht="11.25">
      <c r="E13" s="2371" t="s">
        <v>300</v>
      </c>
      <c r="F13" s="2372"/>
      <c r="G13" s="2372"/>
      <c r="H13" s="1658"/>
      <c r="I13" s="1658"/>
      <c r="J13" s="2129"/>
      <c r="AF13" s="1633">
        <v>11</v>
      </c>
    </row>
    <row customHeight="1" ht="24">
      <c r="E14" s="1659" t="s">
        <v>88</v>
      </c>
      <c r="F14" s="1662" t="s">
        <v>302</v>
      </c>
      <c r="G14" s="1662" t="s">
        <v>566</v>
      </c>
      <c r="H14" s="1662" t="s">
        <v>303</v>
      </c>
      <c r="I14" s="1662" t="s">
        <v>303</v>
      </c>
      <c r="J14" s="2129"/>
      <c r="AF14" s="1633">
        <v>23</v>
      </c>
    </row>
    <row customHeight="1" ht="20.25">
      <c r="D15" s="1640"/>
      <c r="E15" s="1632" t="s">
        <v>109</v>
      </c>
      <c r="F15" s="709" t="s">
        <v>776</v>
      </c>
      <c r="G15" s="1659" t="s">
        <v>552</v>
      </c>
      <c r="H15" s="559"/>
      <c r="I15" s="559"/>
      <c r="J15" s="291" t="s">
        <v>777</v>
      </c>
      <c r="K15" s="545" t="s">
        <v>630</v>
      </c>
      <c r="AF15" s="1633">
        <v>19</v>
      </c>
    </row>
    <row customHeight="1" ht="24">
      <c r="D16" s="1640"/>
      <c r="E16" s="1632" t="s">
        <v>110</v>
      </c>
      <c r="F16" s="1667" t="s">
        <v>778</v>
      </c>
      <c r="G16" s="1659" t="s">
        <v>552</v>
      </c>
      <c r="H16" s="560">
        <f>SUM(H17,H20:H27)</f>
        <v>0</v>
      </c>
      <c r="I16" s="560">
        <f>SUM(I17,I20:I27)</f>
        <v>0</v>
      </c>
      <c r="J16" s="291" t="s">
        <v>779</v>
      </c>
      <c r="K16" s="545" t="s">
        <v>630</v>
      </c>
      <c r="AF16" s="1633">
        <v>23</v>
      </c>
    </row>
    <row customHeight="1" ht="36">
      <c r="D17" s="1640"/>
      <c r="E17" s="1666" t="s">
        <v>709</v>
      </c>
      <c r="F17" s="1669" t="s">
        <v>780</v>
      </c>
      <c r="G17" s="1656" t="s">
        <v>552</v>
      </c>
      <c r="H17" s="559"/>
      <c r="I17" s="559"/>
      <c r="J17" s="291" t="s">
        <v>781</v>
      </c>
      <c r="K17" s="545"/>
      <c r="AF17" s="1633">
        <v>34</v>
      </c>
    </row>
    <row customHeight="1" ht="20.25">
      <c r="D18" s="1640"/>
      <c r="E18" s="1666" t="s">
        <v>712</v>
      </c>
      <c r="F18" s="1670" t="s">
        <v>782</v>
      </c>
      <c r="G18" s="1656" t="s">
        <v>552</v>
      </c>
      <c r="H18" s="559"/>
      <c r="I18" s="559"/>
      <c r="J18" s="291"/>
      <c r="K18" s="545"/>
      <c r="AF18" s="1633">
        <v>19</v>
      </c>
    </row>
    <row customHeight="1" ht="24">
      <c r="D19" s="1640"/>
      <c r="E19" s="1666" t="s">
        <v>715</v>
      </c>
      <c r="F19" s="1670" t="s">
        <v>783</v>
      </c>
      <c r="G19" s="1656" t="s">
        <v>552</v>
      </c>
      <c r="H19" s="559"/>
      <c r="I19" s="559"/>
      <c r="J19" s="291"/>
      <c r="K19" s="545"/>
      <c r="AF19" s="1633">
        <v>23</v>
      </c>
    </row>
    <row customHeight="1" ht="36">
      <c r="D20" s="1640"/>
      <c r="E20" s="1666" t="s">
        <v>307</v>
      </c>
      <c r="F20" s="1669" t="s">
        <v>784</v>
      </c>
      <c r="G20" s="1656" t="s">
        <v>552</v>
      </c>
      <c r="H20" s="559"/>
      <c r="I20" s="559"/>
      <c r="J20" s="291"/>
      <c r="K20" s="545"/>
      <c r="AF20" s="1633">
        <v>34</v>
      </c>
    </row>
    <row customHeight="1" ht="48">
      <c r="D21" s="1640"/>
      <c r="E21" s="1666" t="s">
        <v>310</v>
      </c>
      <c r="F21" s="1669" t="s">
        <v>785</v>
      </c>
      <c r="G21" s="1656" t="s">
        <v>552</v>
      </c>
      <c r="H21" s="559"/>
      <c r="I21" s="559"/>
      <c r="J21" s="291"/>
      <c r="K21" s="545"/>
      <c r="AF21" s="1633">
        <v>46</v>
      </c>
    </row>
    <row customHeight="1" ht="60">
      <c r="D22" s="1640"/>
      <c r="E22" s="1666" t="s">
        <v>729</v>
      </c>
      <c r="F22" s="1669" t="s">
        <v>786</v>
      </c>
      <c r="G22" s="1656" t="s">
        <v>552</v>
      </c>
      <c r="H22" s="559"/>
      <c r="I22" s="559"/>
      <c r="J22" s="291"/>
      <c r="K22" s="545"/>
      <c r="AF22" s="1633">
        <v>57</v>
      </c>
    </row>
    <row customHeight="1" ht="36">
      <c r="D23" s="1640"/>
      <c r="E23" s="1666" t="s">
        <v>736</v>
      </c>
      <c r="F23" s="1669" t="s">
        <v>787</v>
      </c>
      <c r="G23" s="1656" t="s">
        <v>552</v>
      </c>
      <c r="H23" s="559"/>
      <c r="I23" s="559"/>
      <c r="J23" s="291"/>
      <c r="K23" s="545"/>
      <c r="AF23" s="1633">
        <v>34</v>
      </c>
    </row>
    <row customHeight="1" ht="36">
      <c r="D24" s="1640"/>
      <c r="E24" s="1666" t="s">
        <v>738</v>
      </c>
      <c r="F24" s="1669" t="s">
        <v>788</v>
      </c>
      <c r="G24" s="1656" t="s">
        <v>552</v>
      </c>
      <c r="H24" s="559"/>
      <c r="I24" s="559"/>
      <c r="J24" s="291"/>
      <c r="K24" s="545"/>
      <c r="AF24" s="1633">
        <v>34</v>
      </c>
    </row>
    <row customHeight="1" ht="24">
      <c r="D25" s="1640"/>
      <c r="E25" s="1666" t="s">
        <v>740</v>
      </c>
      <c r="F25" s="1669" t="s">
        <v>789</v>
      </c>
      <c r="G25" s="1656" t="s">
        <v>552</v>
      </c>
      <c r="H25" s="559"/>
      <c r="I25" s="559"/>
      <c r="J25" s="291"/>
      <c r="K25" s="545"/>
      <c r="AF25" s="1633">
        <v>23</v>
      </c>
    </row>
    <row customHeight="1" ht="76.5">
      <c r="D26" s="1640"/>
      <c r="E26" s="1666" t="s">
        <v>742</v>
      </c>
      <c r="F26" s="1669" t="s">
        <v>790</v>
      </c>
      <c r="G26" s="1656" t="s">
        <v>552</v>
      </c>
      <c r="H26" s="559"/>
      <c r="I26" s="559"/>
      <c r="J26" s="291"/>
      <c r="K26" s="545"/>
      <c r="AF26" s="1633">
        <v>73</v>
      </c>
    </row>
    <row s="1368" customFormat="1" customHeight="1" ht="36">
      <c r="A27" s="989"/>
      <c r="C27" s="1638"/>
      <c r="D27" s="1640"/>
      <c r="E27" s="1631" t="s">
        <v>746</v>
      </c>
      <c r="F27" s="1630" t="s">
        <v>791</v>
      </c>
      <c r="G27" s="1657" t="s">
        <v>552</v>
      </c>
      <c r="H27" s="581">
        <f>SUM(H28:H29)</f>
        <v>0</v>
      </c>
      <c r="I27" s="581">
        <f>SUM(I28:I29)</f>
        <v>0</v>
      </c>
      <c r="J27" s="291" t="s">
        <v>744</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577</v>
      </c>
      <c r="G29" s="574"/>
      <c r="H29" s="575"/>
      <c r="I29" s="575"/>
      <c r="J29" s="303" t="s">
        <v>745</v>
      </c>
      <c r="K29" s="545"/>
      <c r="L29" s="1638"/>
      <c r="M29" s="1638"/>
      <c r="R29" s="1638"/>
      <c r="U29" s="546"/>
      <c r="AA29" s="1634"/>
      <c r="AB29" s="1634"/>
      <c r="AC29" s="1634"/>
      <c r="AD29" s="1634"/>
      <c r="AE29" s="1634"/>
      <c r="AF29" s="1162">
        <v>19</v>
      </c>
    </row>
    <row s="1368" customFormat="1" customHeight="1" ht="24">
      <c r="A30" s="989"/>
      <c r="C30" s="1638"/>
      <c r="D30" s="1640"/>
      <c r="E30" s="1666" t="s">
        <v>90</v>
      </c>
      <c r="F30" s="1663" t="s">
        <v>792</v>
      </c>
      <c r="G30" s="1656" t="s">
        <v>552</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91</v>
      </c>
      <c r="F31" s="1663" t="s">
        <v>793</v>
      </c>
      <c r="G31" s="1656" t="s">
        <v>552</v>
      </c>
      <c r="H31" s="559"/>
      <c r="I31" s="559"/>
      <c r="J31" s="291" t="s">
        <v>794</v>
      </c>
      <c r="K31" s="545"/>
      <c r="L31" s="1638"/>
      <c r="M31" s="1638"/>
      <c r="R31" s="1638"/>
      <c r="U31" s="546"/>
      <c r="AA31" s="1634"/>
      <c r="AB31" s="1634"/>
      <c r="AC31" s="1634"/>
      <c r="AD31" s="1634"/>
      <c r="AE31" s="1634"/>
      <c r="AF31" s="1162">
        <v>34</v>
      </c>
    </row>
    <row s="1368" customFormat="1" customHeight="1" ht="24">
      <c r="A32" s="989"/>
      <c r="C32" s="1638"/>
      <c r="D32" s="1640"/>
      <c r="E32" s="1666" t="s">
        <v>754</v>
      </c>
      <c r="F32" s="692" t="s">
        <v>758</v>
      </c>
      <c r="G32" s="1656" t="s">
        <v>552</v>
      </c>
      <c r="H32" s="559"/>
      <c r="I32" s="559"/>
      <c r="J32" s="291" t="s">
        <v>795</v>
      </c>
      <c r="K32" s="545"/>
      <c r="L32" s="1638"/>
      <c r="M32" s="1638"/>
      <c r="R32" s="1638"/>
      <c r="U32" s="546"/>
      <c r="AA32" s="1634"/>
      <c r="AB32" s="1634"/>
      <c r="AC32" s="1634"/>
      <c r="AD32" s="1634"/>
      <c r="AE32" s="1634"/>
      <c r="AF32" s="1162">
        <v>23</v>
      </c>
    </row>
    <row s="1368" customFormat="1" customHeight="1" ht="24">
      <c r="A33" s="989"/>
      <c r="C33" s="1638"/>
      <c r="D33" s="1640"/>
      <c r="E33" s="1666" t="s">
        <v>796</v>
      </c>
      <c r="F33" s="692" t="s">
        <v>797</v>
      </c>
      <c r="G33" s="1656" t="s">
        <v>552</v>
      </c>
      <c r="H33" s="559"/>
      <c r="I33" s="559"/>
      <c r="J33" s="291" t="s">
        <v>798</v>
      </c>
      <c r="K33" s="545"/>
      <c r="L33" s="1638"/>
      <c r="M33" s="1638"/>
      <c r="R33" s="1638"/>
      <c r="U33" s="546"/>
      <c r="AA33" s="1634"/>
      <c r="AB33" s="1634"/>
      <c r="AC33" s="1634"/>
      <c r="AD33" s="1634"/>
      <c r="AE33" s="1634"/>
      <c r="AF33" s="1162">
        <v>23</v>
      </c>
    </row>
    <row s="1368" customFormat="1" customHeight="1" ht="24">
      <c r="A34" s="989"/>
      <c r="C34" s="1638"/>
      <c r="D34" s="1640"/>
      <c r="E34" s="1666" t="s">
        <v>799</v>
      </c>
      <c r="F34" s="692" t="s">
        <v>764</v>
      </c>
      <c r="G34" s="1656" t="s">
        <v>552</v>
      </c>
      <c r="H34" s="559"/>
      <c r="I34" s="559"/>
      <c r="J34" s="291" t="s">
        <v>800</v>
      </c>
      <c r="K34" s="545"/>
      <c r="L34" s="1638"/>
      <c r="M34" s="1638"/>
      <c r="R34" s="1638"/>
      <c r="U34" s="546"/>
      <c r="AA34" s="1634"/>
      <c r="AB34" s="1634"/>
      <c r="AC34" s="1634"/>
      <c r="AD34" s="1634"/>
      <c r="AE34" s="1634"/>
      <c r="AF34" s="1162">
        <v>23</v>
      </c>
    </row>
    <row s="1368" customFormat="1" customHeight="1" ht="36">
      <c r="A35" s="989"/>
      <c r="C35" s="1638" t="s">
        <v>588</v>
      </c>
      <c r="D35" s="1640"/>
      <c r="E35" s="1666" t="s">
        <v>111</v>
      </c>
      <c r="F35" s="1663" t="s">
        <v>629</v>
      </c>
      <c r="G35" s="1659" t="s">
        <v>306</v>
      </c>
      <c r="H35" s="403"/>
      <c r="I35" s="403"/>
      <c r="J35" s="291" t="s">
        <v>801</v>
      </c>
      <c r="K35" s="545"/>
      <c r="L35" s="1638"/>
      <c r="M35" s="1638"/>
      <c r="R35" s="1638"/>
      <c r="U35" s="546"/>
      <c r="AA35" s="1634"/>
      <c r="AB35" s="1634"/>
      <c r="AC35" s="1634"/>
      <c r="AD35" s="1634"/>
      <c r="AE35" s="1634"/>
      <c r="AF35" s="1162">
        <v>34</v>
      </c>
    </row>
    <row s="1368" customFormat="1" customHeight="1" ht="36">
      <c r="A36" s="989"/>
      <c r="C36" s="1638"/>
      <c r="D36" s="1640"/>
      <c r="E36" s="1666" t="s">
        <v>92</v>
      </c>
      <c r="F36" s="1663" t="s">
        <v>802</v>
      </c>
      <c r="G36" s="1656" t="s">
        <v>769</v>
      </c>
      <c r="H36" s="547"/>
      <c r="I36" s="547"/>
      <c r="J36" s="291" t="s">
        <v>770</v>
      </c>
      <c r="K36" s="545"/>
      <c r="L36" s="1638"/>
      <c r="M36" s="1638"/>
      <c r="R36" s="1638"/>
      <c r="U36" s="546"/>
      <c r="AA36" s="1634"/>
      <c r="AB36" s="1634"/>
      <c r="AC36" s="1634"/>
      <c r="AD36" s="1634"/>
      <c r="AE36" s="1634"/>
      <c r="AF36" s="1162">
        <v>34</v>
      </c>
    </row>
    <row s="1368" customFormat="1" customHeight="1" ht="24">
      <c r="A37" s="989"/>
      <c r="C37" s="1638"/>
      <c r="D37" s="1640"/>
      <c r="E37" s="1666" t="s">
        <v>93</v>
      </c>
      <c r="F37" s="1663" t="s">
        <v>803</v>
      </c>
      <c r="G37" s="1656" t="s">
        <v>772</v>
      </c>
      <c r="H37" s="547"/>
      <c r="I37" s="547"/>
      <c r="J37" s="291" t="s">
        <v>773</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804</v>
      </c>
      <c r="F39" s="2287" t="s">
        <v>805</v>
      </c>
      <c r="G39" s="2287"/>
      <c r="H39" s="371"/>
      <c r="I39" s="371"/>
      <c r="J39" s="371"/>
      <c r="AF39" s="1633">
        <v>26</v>
      </c>
    </row>
    <row s="1643" customFormat="1" customHeight="1" ht="39.75">
      <c r="A40" s="989"/>
      <c r="B40" s="1638"/>
      <c r="C40" s="1638"/>
      <c r="D40" s="353"/>
      <c r="F40" s="2287" t="s">
        <v>806</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82</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229AF1-0862-CE5E-71C3-0.97D5E889}"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105</v>
      </c>
      <c r="F7" s="2370"/>
      <c r="G7" s="2395" t="str">
        <f>IF(G6="","",INDEX(DIFFERENTIATION_UNMERGE_VD,MATCH(G6,DIFFERENTIATION_ID_DIFF,0)))</f>
        <v/>
      </c>
      <c r="H7" s="2396"/>
      <c r="I7" s="2395" t="str">
        <f>IF(I6="","",INDEX(DIFFERENTIATION_UNMERGE_VD,MATCH(I6,DIFFERENTIATION_ID_DIFF,0)))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7" s="2396"/>
      <c r="K7" s="2177"/>
      <c r="L7" s="511"/>
      <c r="X7" s="507">
        <v>11</v>
      </c>
    </row>
    <row customHeight="1" ht="11.25">
      <c r="A8" s="706"/>
      <c r="D8" s="713"/>
      <c r="E8" s="2369" t="s">
        <v>564</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565</v>
      </c>
      <c r="F9" s="2370"/>
      <c r="G9" s="2395" t="str">
        <f>IF(G6="","",INDEX(DIFFERENTIATION_UNMERGE_SYSTEM,MATCH(G6,DIFFERENTIATION_ID_DIFF,0)))</f>
        <v/>
      </c>
      <c r="H9" s="2396"/>
      <c r="I9" s="2395" t="str">
        <f>IF(I6="","",INDEX(DIFFERENTIATION_UNMERGE_SYSTEM,MATCH(I6,DIFFERENTIATION_ID_DIFF,0)))</f>
        <v>Централизованная система теплоснабжения г. Волгореченск</v>
      </c>
      <c r="J9" s="2396"/>
      <c r="K9" s="2201"/>
      <c r="L9" s="511"/>
      <c r="X9" s="507">
        <v>11</v>
      </c>
    </row>
    <row s="1637" customFormat="1" customHeight="1" ht="11.25">
      <c r="A10" s="1023"/>
      <c r="B10" s="513"/>
      <c r="D10" s="2103" t="s">
        <v>300</v>
      </c>
      <c r="E10" s="2104"/>
      <c r="F10" s="2104"/>
      <c r="G10" s="2104"/>
      <c r="H10" s="2104"/>
      <c r="I10" s="2104"/>
      <c r="J10" s="2105"/>
      <c r="K10" s="2201"/>
      <c r="L10" s="511"/>
      <c r="X10" s="760">
        <v>11</v>
      </c>
    </row>
    <row s="1637" customFormat="1" customHeight="1" ht="24">
      <c r="A11" s="2387"/>
      <c r="B11" s="2387"/>
      <c r="C11" s="659"/>
      <c r="D11" s="705" t="s">
        <v>88</v>
      </c>
      <c r="E11" s="707" t="s">
        <v>807</v>
      </c>
      <c r="F11" s="707" t="s">
        <v>566</v>
      </c>
      <c r="G11" s="467" t="s">
        <v>303</v>
      </c>
      <c r="H11" s="467" t="s">
        <v>390</v>
      </c>
      <c r="I11" s="809" t="s">
        <v>303</v>
      </c>
      <c r="J11" s="810" t="s">
        <v>390</v>
      </c>
      <c r="K11" s="2234"/>
      <c r="L11" s="660"/>
      <c r="X11" s="511">
        <v>23</v>
      </c>
    </row>
    <row s="1644" customFormat="1" customHeight="1" ht="10.5">
      <c r="A12" s="954"/>
      <c r="D12" s="1027" t="s">
        <v>109</v>
      </c>
      <c r="E12" s="1027" t="s">
        <v>110</v>
      </c>
      <c r="F12" s="1027" t="s">
        <v>90</v>
      </c>
      <c r="G12" s="1028" t="str">
        <f>G1&amp;".1"</f>
        <v>4.1</v>
      </c>
      <c r="H12" s="1028" t="str">
        <f>G1&amp;".2"</f>
        <v>4.2</v>
      </c>
      <c r="I12" s="1028" t="str">
        <f>I1&amp;".1"</f>
        <v>4.1</v>
      </c>
      <c r="J12" s="1028" t="str">
        <f>I1&amp;".2"</f>
        <v>4.2</v>
      </c>
      <c r="K12" s="1028"/>
      <c r="X12" s="513">
        <v>10</v>
      </c>
    </row>
    <row customHeight="1" ht="22.5">
      <c r="A13" s="2394" t="s">
        <v>808</v>
      </c>
      <c r="D13" s="955" t="s">
        <v>109</v>
      </c>
      <c r="E13" s="281" t="s">
        <v>809</v>
      </c>
      <c r="F13" s="662" t="s">
        <v>810</v>
      </c>
      <c r="G13" s="559"/>
      <c r="H13" s="663"/>
      <c r="I13" s="559"/>
      <c r="J13" s="663"/>
      <c r="K13" s="291" t="s">
        <v>811</v>
      </c>
      <c r="L13" s="722"/>
      <c r="X13" s="507">
        <v>0</v>
      </c>
    </row>
    <row customHeight="1" ht="22.5">
      <c r="A14" s="2394"/>
      <c r="D14" s="541" t="s">
        <v>110</v>
      </c>
      <c r="E14" s="281" t="s">
        <v>812</v>
      </c>
      <c r="F14" s="662" t="s">
        <v>813</v>
      </c>
      <c r="G14" s="559"/>
      <c r="H14" s="664"/>
      <c r="I14" s="559"/>
      <c r="J14" s="664"/>
      <c r="K14" s="291" t="s">
        <v>814</v>
      </c>
      <c r="L14" s="722"/>
      <c r="X14" s="507">
        <v>0</v>
      </c>
    </row>
    <row s="1637" customFormat="1" customHeight="1" ht="78.75">
      <c r="A15" s="2394"/>
      <c r="B15" s="513"/>
      <c r="D15" s="955" t="s">
        <v>90</v>
      </c>
      <c r="E15" s="709" t="s">
        <v>815</v>
      </c>
      <c r="F15" s="952" t="s">
        <v>306</v>
      </c>
      <c r="G15" s="952" t="s">
        <v>306</v>
      </c>
      <c r="H15" s="108"/>
      <c r="I15" s="952" t="s">
        <v>306</v>
      </c>
      <c r="J15" s="108"/>
      <c r="K15" s="291" t="s">
        <v>816</v>
      </c>
      <c r="L15" s="722"/>
      <c r="X15" s="760">
        <v>0</v>
      </c>
    </row>
    <row s="1637" customFormat="1" customHeight="1" ht="22.5">
      <c r="A16" s="2394"/>
      <c r="B16" s="513"/>
      <c r="D16" s="955" t="s">
        <v>324</v>
      </c>
      <c r="E16" s="956" t="s">
        <v>817</v>
      </c>
      <c r="F16" s="952" t="s">
        <v>818</v>
      </c>
      <c r="G16" s="819"/>
      <c r="H16" s="108"/>
      <c r="I16" s="819"/>
      <c r="J16" s="108"/>
      <c r="K16" s="291"/>
      <c r="L16" s="722"/>
      <c r="X16" s="760">
        <v>0</v>
      </c>
    </row>
    <row s="1637" customFormat="1" customHeight="1" ht="22.5">
      <c r="A17" s="2394"/>
      <c r="B17" s="513"/>
      <c r="D17" s="955" t="s">
        <v>332</v>
      </c>
      <c r="E17" s="956" t="s">
        <v>819</v>
      </c>
      <c r="F17" s="952" t="s">
        <v>820</v>
      </c>
      <c r="G17" s="819"/>
      <c r="H17" s="108"/>
      <c r="I17" s="819"/>
      <c r="J17" s="108"/>
      <c r="K17" s="291"/>
      <c r="L17" s="722"/>
      <c r="X17" s="760">
        <v>0</v>
      </c>
    </row>
    <row s="1637" customFormat="1" customHeight="1" ht="33.75">
      <c r="A18" s="2394"/>
      <c r="B18" s="513"/>
      <c r="D18" s="955" t="s">
        <v>334</v>
      </c>
      <c r="E18" s="956" t="s">
        <v>821</v>
      </c>
      <c r="F18" s="952" t="s">
        <v>571</v>
      </c>
      <c r="G18" s="682"/>
      <c r="H18" s="108"/>
      <c r="I18" s="682"/>
      <c r="J18" s="108"/>
      <c r="K18" s="291"/>
      <c r="L18" s="722"/>
      <c r="X18" s="760">
        <v>0</v>
      </c>
    </row>
    <row customHeight="1" ht="101.25">
      <c r="A19" s="2394"/>
      <c r="D19" s="955" t="s">
        <v>91</v>
      </c>
      <c r="E19" s="281" t="s">
        <v>822</v>
      </c>
      <c r="F19" s="662" t="s">
        <v>546</v>
      </c>
      <c r="G19" s="665"/>
      <c r="H19" s="664"/>
      <c r="I19" s="957"/>
      <c r="J19" s="664"/>
      <c r="K19" s="291" t="s">
        <v>823</v>
      </c>
      <c r="L19" s="722"/>
      <c r="X19" s="507">
        <v>0</v>
      </c>
    </row>
    <row s="1637" customFormat="1" customHeight="1" ht="18.75">
      <c r="A20" s="2394"/>
      <c r="C20" s="958"/>
      <c r="D20" s="955" t="s">
        <v>754</v>
      </c>
      <c r="E20" s="956" t="s">
        <v>824</v>
      </c>
      <c r="F20" s="952" t="s">
        <v>306</v>
      </c>
      <c r="G20" s="952" t="s">
        <v>306</v>
      </c>
      <c r="H20" s="951" t="s">
        <v>306</v>
      </c>
      <c r="I20" s="952" t="s">
        <v>306</v>
      </c>
      <c r="J20" s="951" t="s">
        <v>306</v>
      </c>
      <c r="K20" s="950"/>
      <c r="L20" s="722"/>
      <c r="W20" s="677"/>
      <c r="X20" s="760">
        <v>0</v>
      </c>
    </row>
    <row s="1637" customFormat="1" customHeight="1" ht="33.75">
      <c r="A21" s="2394"/>
      <c r="C21" s="958"/>
      <c r="D21" s="955" t="s">
        <v>757</v>
      </c>
      <c r="E21" s="578" t="s">
        <v>825</v>
      </c>
      <c r="F21" s="952" t="s">
        <v>826</v>
      </c>
      <c r="G21" s="682"/>
      <c r="H21" s="108"/>
      <c r="I21" s="682"/>
      <c r="J21" s="108"/>
      <c r="K21" s="950"/>
      <c r="L21" s="722"/>
      <c r="W21" s="677"/>
      <c r="X21" s="760">
        <v>0</v>
      </c>
    </row>
    <row s="1637" customFormat="1" customHeight="1" ht="33.75">
      <c r="A22" s="2394"/>
      <c r="C22" s="958"/>
      <c r="D22" s="955" t="s">
        <v>760</v>
      </c>
      <c r="E22" s="578" t="s">
        <v>827</v>
      </c>
      <c r="F22" s="952" t="s">
        <v>828</v>
      </c>
      <c r="G22" s="682"/>
      <c r="H22" s="108"/>
      <c r="I22" s="682"/>
      <c r="J22" s="108"/>
      <c r="K22" s="950"/>
      <c r="L22" s="722"/>
      <c r="W22" s="677"/>
      <c r="X22" s="760">
        <v>0</v>
      </c>
    </row>
    <row s="1637" customFormat="1" customHeight="1" ht="22.5">
      <c r="A23" s="2394"/>
      <c r="C23" s="958"/>
      <c r="D23" s="955" t="s">
        <v>796</v>
      </c>
      <c r="E23" s="956" t="s">
        <v>829</v>
      </c>
      <c r="F23" s="952" t="s">
        <v>306</v>
      </c>
      <c r="G23" s="952" t="s">
        <v>306</v>
      </c>
      <c r="H23" s="951" t="s">
        <v>306</v>
      </c>
      <c r="I23" s="952" t="s">
        <v>306</v>
      </c>
      <c r="J23" s="951" t="s">
        <v>306</v>
      </c>
      <c r="K23" s="950"/>
      <c r="L23" s="722"/>
      <c r="W23" s="677"/>
      <c r="X23" s="760">
        <v>0</v>
      </c>
    </row>
    <row s="1637" customFormat="1" customHeight="1" ht="22.5">
      <c r="A24" s="2394"/>
      <c r="C24" s="958"/>
      <c r="D24" s="955" t="s">
        <v>830</v>
      </c>
      <c r="E24" s="578" t="s">
        <v>831</v>
      </c>
      <c r="F24" s="952" t="s">
        <v>832</v>
      </c>
      <c r="G24" s="682"/>
      <c r="H24" s="688"/>
      <c r="I24" s="682"/>
      <c r="J24" s="688"/>
      <c r="K24" s="950"/>
      <c r="L24" s="722"/>
      <c r="W24" s="677"/>
      <c r="X24" s="760">
        <v>0</v>
      </c>
    </row>
    <row s="1637" customFormat="1" customHeight="1" ht="22.5">
      <c r="A25" s="2394"/>
      <c r="C25" s="958"/>
      <c r="D25" s="955" t="s">
        <v>833</v>
      </c>
      <c r="E25" s="578" t="s">
        <v>834</v>
      </c>
      <c r="F25" s="952" t="s">
        <v>306</v>
      </c>
      <c r="G25" s="952" t="s">
        <v>306</v>
      </c>
      <c r="H25" s="951" t="s">
        <v>306</v>
      </c>
      <c r="I25" s="952" t="s">
        <v>306</v>
      </c>
      <c r="J25" s="951" t="s">
        <v>306</v>
      </c>
      <c r="K25" s="950"/>
      <c r="L25" s="722"/>
      <c r="W25" s="677"/>
      <c r="X25" s="760">
        <v>0</v>
      </c>
    </row>
    <row s="1637" customFormat="1" customHeight="1" ht="18.75">
      <c r="A26" s="2394"/>
      <c r="C26" s="958"/>
      <c r="D26" s="955" t="s">
        <v>835</v>
      </c>
      <c r="E26" s="555" t="s">
        <v>836</v>
      </c>
      <c r="F26" s="952" t="s">
        <v>837</v>
      </c>
      <c r="G26" s="682"/>
      <c r="H26" s="688"/>
      <c r="I26" s="682"/>
      <c r="J26" s="688"/>
      <c r="K26" s="950"/>
      <c r="L26" s="722"/>
      <c r="W26" s="677"/>
      <c r="X26" s="760">
        <v>0</v>
      </c>
    </row>
    <row s="1637" customFormat="1" customHeight="1" ht="18.75">
      <c r="A27" s="2394"/>
      <c r="C27" s="958"/>
      <c r="D27" s="955" t="s">
        <v>838</v>
      </c>
      <c r="E27" s="555" t="s">
        <v>839</v>
      </c>
      <c r="F27" s="952" t="s">
        <v>840</v>
      </c>
      <c r="G27" s="682"/>
      <c r="H27" s="688"/>
      <c r="I27" s="682"/>
      <c r="J27" s="688"/>
      <c r="K27" s="950"/>
      <c r="L27" s="722"/>
      <c r="W27" s="677"/>
      <c r="X27" s="760">
        <v>0</v>
      </c>
    </row>
    <row s="1637" customFormat="1" customHeight="1" ht="18.75">
      <c r="A28" s="2394"/>
      <c r="C28" s="958"/>
      <c r="D28" s="955" t="s">
        <v>841</v>
      </c>
      <c r="E28" s="578" t="s">
        <v>842</v>
      </c>
      <c r="F28" s="952" t="s">
        <v>306</v>
      </c>
      <c r="G28" s="952" t="s">
        <v>306</v>
      </c>
      <c r="H28" s="951" t="s">
        <v>306</v>
      </c>
      <c r="I28" s="952" t="s">
        <v>306</v>
      </c>
      <c r="J28" s="951" t="s">
        <v>306</v>
      </c>
      <c r="K28" s="950"/>
      <c r="L28" s="722"/>
      <c r="W28" s="677"/>
      <c r="X28" s="760">
        <v>0</v>
      </c>
    </row>
    <row s="1637" customFormat="1" customHeight="1" ht="18.75">
      <c r="A29" s="2394"/>
      <c r="C29" s="958"/>
      <c r="D29" s="955" t="s">
        <v>843</v>
      </c>
      <c r="E29" s="555" t="s">
        <v>836</v>
      </c>
      <c r="F29" s="952" t="s">
        <v>844</v>
      </c>
      <c r="G29" s="682"/>
      <c r="H29" s="688"/>
      <c r="I29" s="682"/>
      <c r="J29" s="688"/>
      <c r="K29" s="950"/>
      <c r="L29" s="722"/>
      <c r="W29" s="677"/>
      <c r="X29" s="760">
        <v>0</v>
      </c>
    </row>
    <row s="1637" customFormat="1" customHeight="1" ht="18.75">
      <c r="A30" s="2394"/>
      <c r="C30" s="958"/>
      <c r="D30" s="955" t="s">
        <v>845</v>
      </c>
      <c r="E30" s="555" t="s">
        <v>846</v>
      </c>
      <c r="F30" s="952" t="s">
        <v>847</v>
      </c>
      <c r="G30" s="682"/>
      <c r="H30" s="688"/>
      <c r="I30" s="682"/>
      <c r="J30" s="688"/>
      <c r="K30" s="950"/>
      <c r="L30" s="722"/>
      <c r="W30" s="677"/>
      <c r="X30" s="760">
        <v>0</v>
      </c>
    </row>
    <row customHeight="1" ht="126.75">
      <c r="A31" s="2394"/>
      <c r="D31" s="955" t="s">
        <v>111</v>
      </c>
      <c r="E31" s="281" t="s">
        <v>848</v>
      </c>
      <c r="F31" s="662" t="s">
        <v>558</v>
      </c>
      <c r="G31" s="559"/>
      <c r="H31" s="664"/>
      <c r="I31" s="559"/>
      <c r="J31" s="664"/>
      <c r="K31" s="291" t="s">
        <v>849</v>
      </c>
      <c r="L31" s="722"/>
      <c r="X31" s="507">
        <v>0</v>
      </c>
    </row>
    <row customHeight="1" ht="56.25">
      <c r="A32" s="2394"/>
      <c r="D32" s="955" t="s">
        <v>92</v>
      </c>
      <c r="E32" s="281" t="s">
        <v>850</v>
      </c>
      <c r="F32" s="541" t="s">
        <v>820</v>
      </c>
      <c r="G32" s="559"/>
      <c r="H32" s="664"/>
      <c r="I32" s="559"/>
      <c r="J32" s="664"/>
      <c r="K32" s="291" t="s">
        <v>851</v>
      </c>
      <c r="L32" s="722"/>
      <c r="X32" s="507">
        <v>0</v>
      </c>
    </row>
    <row customHeight="1" ht="11.25">
      <c r="A33" s="2394"/>
      <c r="E33" s="666"/>
      <c r="F33" s="183"/>
      <c r="G33" s="183"/>
      <c r="H33" s="183"/>
      <c r="I33" s="183"/>
      <c r="J33" s="183"/>
      <c r="K33" s="183"/>
      <c r="X33" s="507">
        <v>0</v>
      </c>
    </row>
    <row customHeight="1" ht="12.75">
      <c r="A34" s="2394"/>
      <c r="D34" s="67">
        <v>1</v>
      </c>
      <c r="E34" s="337" t="s">
        <v>852</v>
      </c>
      <c r="X34" s="507">
        <v>0</v>
      </c>
    </row>
    <row customHeight="1" ht="11.25">
      <c r="A35" s="2394"/>
      <c r="D35" s="371"/>
      <c r="E35" s="337" t="s">
        <v>853</v>
      </c>
      <c r="X35" s="507">
        <v>0</v>
      </c>
    </row>
    <row s="1637" customFormat="1" customHeight="1" ht="11.25">
      <c r="A36" s="1035"/>
      <c r="B36" s="520"/>
      <c r="D36" s="1036"/>
      <c r="E36" s="1037"/>
      <c r="X36" s="511">
        <v>11</v>
      </c>
    </row>
    <row s="1637" customFormat="1" customHeight="1" ht="22.5" hidden="1">
      <c r="A37" s="2394" t="s">
        <v>854</v>
      </c>
      <c r="B37" s="513"/>
      <c r="D37" s="955">
        <v>1</v>
      </c>
      <c r="E37" s="709" t="s">
        <v>855</v>
      </c>
      <c r="F37" s="662" t="s">
        <v>810</v>
      </c>
      <c r="G37" s="559"/>
      <c r="H37" s="521"/>
      <c r="I37" s="559"/>
      <c r="J37" s="521"/>
      <c r="K37" s="291" t="s">
        <v>856</v>
      </c>
      <c r="X37" s="760">
        <v>0</v>
      </c>
    </row>
    <row s="1637" customFormat="1" customHeight="1" ht="22.5" hidden="1">
      <c r="A38" s="2394"/>
      <c r="B38" s="513"/>
      <c r="D38" s="671" t="s">
        <v>110</v>
      </c>
      <c r="E38" s="1034" t="s">
        <v>857</v>
      </c>
      <c r="F38" s="1038" t="s">
        <v>546</v>
      </c>
      <c r="G38" s="1038" t="s">
        <v>546</v>
      </c>
      <c r="H38" s="1032"/>
      <c r="I38" s="1038" t="s">
        <v>546</v>
      </c>
      <c r="J38" s="1032"/>
      <c r="K38" s="1033"/>
      <c r="X38" s="760">
        <v>0</v>
      </c>
    </row>
    <row s="1637" customFormat="1" customHeight="1" ht="33.75" hidden="1">
      <c r="A39" s="2394"/>
      <c r="B39" s="513"/>
      <c r="D39" s="667" t="s">
        <v>712</v>
      </c>
      <c r="E39" s="725" t="s">
        <v>858</v>
      </c>
      <c r="F39" s="662" t="s">
        <v>859</v>
      </c>
      <c r="G39" s="670"/>
      <c r="H39" s="1025"/>
      <c r="I39" s="670"/>
      <c r="J39" s="1025"/>
      <c r="K39" s="291" t="s">
        <v>860</v>
      </c>
      <c r="X39" s="760">
        <v>0</v>
      </c>
    </row>
    <row s="1637" customFormat="1" customHeight="1" ht="33.75" hidden="1">
      <c r="A40" s="2394"/>
      <c r="B40" s="513"/>
      <c r="D40" s="667" t="s">
        <v>715</v>
      </c>
      <c r="E40" s="725" t="s">
        <v>861</v>
      </c>
      <c r="F40" s="1029" t="s">
        <v>862</v>
      </c>
      <c r="G40" s="743"/>
      <c r="H40" s="1025"/>
      <c r="I40" s="743"/>
      <c r="J40" s="1025"/>
      <c r="K40" s="291" t="s">
        <v>863</v>
      </c>
      <c r="X40" s="760">
        <v>0</v>
      </c>
    </row>
    <row s="1637" customFormat="1" customHeight="1" ht="22.5" hidden="1">
      <c r="A41" s="2394"/>
      <c r="B41" s="513"/>
      <c r="D41" s="667" t="s">
        <v>90</v>
      </c>
      <c r="E41" s="724" t="s">
        <v>864</v>
      </c>
      <c r="F41" s="662" t="s">
        <v>546</v>
      </c>
      <c r="G41" s="662" t="s">
        <v>546</v>
      </c>
      <c r="H41" s="1026"/>
      <c r="I41" s="662" t="s">
        <v>546</v>
      </c>
      <c r="J41" s="1026"/>
      <c r="K41" s="304"/>
      <c r="X41" s="760">
        <v>0</v>
      </c>
    </row>
    <row s="1637" customFormat="1" customHeight="1" ht="45" hidden="1">
      <c r="A42" s="2394"/>
      <c r="B42" s="513"/>
      <c r="D42" s="667" t="s">
        <v>324</v>
      </c>
      <c r="E42" s="725" t="s">
        <v>865</v>
      </c>
      <c r="F42" s="662" t="s">
        <v>558</v>
      </c>
      <c r="G42" s="559"/>
      <c r="H42" s="1026"/>
      <c r="I42" s="559"/>
      <c r="J42" s="1026"/>
      <c r="K42" s="304" t="s">
        <v>866</v>
      </c>
      <c r="X42" s="760">
        <v>0</v>
      </c>
    </row>
    <row s="1637" customFormat="1" customHeight="1" ht="45" hidden="1">
      <c r="A43" s="2394"/>
      <c r="B43" s="513"/>
      <c r="D43" s="667" t="s">
        <v>332</v>
      </c>
      <c r="E43" s="669" t="s">
        <v>867</v>
      </c>
      <c r="F43" s="1030" t="s">
        <v>558</v>
      </c>
      <c r="G43" s="744"/>
      <c r="H43" s="1025"/>
      <c r="I43" s="744"/>
      <c r="J43" s="1025"/>
      <c r="K43" s="304" t="s">
        <v>868</v>
      </c>
      <c r="X43" s="760">
        <v>0</v>
      </c>
    </row>
    <row s="1637" customFormat="1" customHeight="1" ht="11.25" hidden="1">
      <c r="A44" s="2394"/>
      <c r="B44" s="513"/>
      <c r="D44" s="667" t="s">
        <v>91</v>
      </c>
      <c r="E44" s="668" t="s">
        <v>869</v>
      </c>
      <c r="F44" s="662" t="s">
        <v>859</v>
      </c>
      <c r="G44" s="670"/>
      <c r="H44" s="1025"/>
      <c r="I44" s="670"/>
      <c r="J44" s="1025"/>
      <c r="K44" s="291"/>
      <c r="X44" s="760">
        <v>0</v>
      </c>
    </row>
    <row s="1637" customFormat="1" customHeight="1" ht="11.25" hidden="1">
      <c r="A45" s="2394"/>
      <c r="B45" s="513"/>
      <c r="D45" s="667" t="s">
        <v>754</v>
      </c>
      <c r="E45" s="669" t="s">
        <v>870</v>
      </c>
      <c r="F45" s="662" t="s">
        <v>859</v>
      </c>
      <c r="G45" s="670"/>
      <c r="H45" s="1025"/>
      <c r="I45" s="670"/>
      <c r="J45" s="1025"/>
      <c r="K45" s="291"/>
      <c r="X45" s="760">
        <v>0</v>
      </c>
    </row>
    <row s="1637" customFormat="1" customHeight="1" ht="11.25" hidden="1">
      <c r="A46" s="2394"/>
      <c r="B46" s="513"/>
      <c r="D46" s="667" t="s">
        <v>796</v>
      </c>
      <c r="E46" s="669" t="s">
        <v>871</v>
      </c>
      <c r="F46" s="662" t="s">
        <v>859</v>
      </c>
      <c r="G46" s="670"/>
      <c r="H46" s="1025"/>
      <c r="I46" s="670"/>
      <c r="J46" s="1025"/>
      <c r="K46" s="291"/>
      <c r="X46" s="760">
        <v>0</v>
      </c>
    </row>
    <row s="1637" customFormat="1" customHeight="1" ht="11.25" hidden="1">
      <c r="A47" s="2394"/>
      <c r="B47" s="513"/>
      <c r="D47" s="667" t="s">
        <v>799</v>
      </c>
      <c r="E47" s="669" t="s">
        <v>872</v>
      </c>
      <c r="F47" s="662" t="s">
        <v>859</v>
      </c>
      <c r="G47" s="670"/>
      <c r="H47" s="1025"/>
      <c r="I47" s="670"/>
      <c r="J47" s="1025"/>
      <c r="K47" s="291"/>
      <c r="X47" s="760">
        <v>0</v>
      </c>
    </row>
    <row s="1637" customFormat="1" customHeight="1" ht="11.25" hidden="1">
      <c r="A48" s="2394"/>
      <c r="B48" s="513"/>
      <c r="D48" s="667" t="s">
        <v>873</v>
      </c>
      <c r="E48" s="673" t="s">
        <v>874</v>
      </c>
      <c r="F48" s="662" t="s">
        <v>859</v>
      </c>
      <c r="G48" s="670"/>
      <c r="H48" s="1025"/>
      <c r="I48" s="670"/>
      <c r="J48" s="1025"/>
      <c r="K48" s="291"/>
      <c r="X48" s="760">
        <v>0</v>
      </c>
    </row>
    <row s="1637" customFormat="1" customHeight="1" ht="11.25" hidden="1">
      <c r="A49" s="2394"/>
      <c r="B49" s="513"/>
      <c r="D49" s="667" t="s">
        <v>875</v>
      </c>
      <c r="E49" s="673" t="s">
        <v>876</v>
      </c>
      <c r="F49" s="662" t="s">
        <v>859</v>
      </c>
      <c r="G49" s="670"/>
      <c r="H49" s="1025"/>
      <c r="I49" s="670"/>
      <c r="J49" s="1025"/>
      <c r="K49" s="291"/>
      <c r="X49" s="760">
        <v>0</v>
      </c>
    </row>
    <row s="1637" customFormat="1" customHeight="1" ht="11.25" hidden="1">
      <c r="A50" s="2394"/>
      <c r="B50" s="513"/>
      <c r="D50" s="667" t="s">
        <v>877</v>
      </c>
      <c r="E50" s="669" t="s">
        <v>878</v>
      </c>
      <c r="F50" s="662" t="s">
        <v>859</v>
      </c>
      <c r="G50" s="670"/>
      <c r="H50" s="1025"/>
      <c r="I50" s="670"/>
      <c r="J50" s="1025"/>
      <c r="K50" s="291"/>
      <c r="X50" s="760">
        <v>0</v>
      </c>
    </row>
    <row s="1637" customFormat="1" customHeight="1" ht="11.25" hidden="1">
      <c r="A51" s="2394"/>
      <c r="B51" s="513"/>
      <c r="D51" s="667" t="s">
        <v>879</v>
      </c>
      <c r="E51" s="669" t="s">
        <v>880</v>
      </c>
      <c r="F51" s="662" t="s">
        <v>859</v>
      </c>
      <c r="G51" s="670"/>
      <c r="H51" s="1025"/>
      <c r="I51" s="670"/>
      <c r="J51" s="1025"/>
      <c r="K51" s="291"/>
      <c r="X51" s="760">
        <v>0</v>
      </c>
    </row>
    <row s="1637" customFormat="1" customHeight="1" ht="45" hidden="1">
      <c r="A52" s="2394"/>
      <c r="B52" s="513"/>
      <c r="D52" s="667" t="s">
        <v>111</v>
      </c>
      <c r="E52" s="668" t="s">
        <v>881</v>
      </c>
      <c r="F52" s="662" t="s">
        <v>859</v>
      </c>
      <c r="G52" s="670"/>
      <c r="H52" s="1025"/>
      <c r="I52" s="670"/>
      <c r="J52" s="1025"/>
      <c r="K52" s="291"/>
      <c r="X52" s="760">
        <v>0</v>
      </c>
    </row>
    <row s="1637" customFormat="1" customHeight="1" ht="11.25" hidden="1">
      <c r="A53" s="2394"/>
      <c r="B53" s="513"/>
      <c r="D53" s="667" t="s">
        <v>313</v>
      </c>
      <c r="E53" s="669" t="s">
        <v>870</v>
      </c>
      <c r="F53" s="662" t="s">
        <v>859</v>
      </c>
      <c r="G53" s="670"/>
      <c r="H53" s="1025"/>
      <c r="I53" s="670"/>
      <c r="J53" s="1025"/>
      <c r="K53" s="291"/>
      <c r="X53" s="760">
        <v>0</v>
      </c>
    </row>
    <row s="1637" customFormat="1" customHeight="1" ht="11.25" hidden="1">
      <c r="A54" s="2394"/>
      <c r="B54" s="513"/>
      <c r="D54" s="667" t="s">
        <v>882</v>
      </c>
      <c r="E54" s="669" t="s">
        <v>871</v>
      </c>
      <c r="F54" s="662" t="s">
        <v>859</v>
      </c>
      <c r="G54" s="670"/>
      <c r="H54" s="1025"/>
      <c r="I54" s="670"/>
      <c r="J54" s="1025"/>
      <c r="K54" s="291"/>
      <c r="X54" s="760">
        <v>0</v>
      </c>
    </row>
    <row s="1637" customFormat="1" customHeight="1" ht="11.25" hidden="1">
      <c r="A55" s="2394"/>
      <c r="B55" s="513"/>
      <c r="D55" s="667" t="s">
        <v>883</v>
      </c>
      <c r="E55" s="669" t="s">
        <v>872</v>
      </c>
      <c r="F55" s="662" t="s">
        <v>859</v>
      </c>
      <c r="G55" s="670"/>
      <c r="H55" s="1025"/>
      <c r="I55" s="670"/>
      <c r="J55" s="1025"/>
      <c r="K55" s="291"/>
      <c r="X55" s="760">
        <v>0</v>
      </c>
    </row>
    <row s="1637" customFormat="1" customHeight="1" ht="11.25" hidden="1">
      <c r="A56" s="2394"/>
      <c r="B56" s="513"/>
      <c r="D56" s="667" t="s">
        <v>884</v>
      </c>
      <c r="E56" s="673" t="s">
        <v>874</v>
      </c>
      <c r="F56" s="662" t="s">
        <v>859</v>
      </c>
      <c r="G56" s="670"/>
      <c r="H56" s="1025"/>
      <c r="I56" s="670"/>
      <c r="J56" s="1025"/>
      <c r="K56" s="291"/>
      <c r="X56" s="760">
        <v>0</v>
      </c>
    </row>
    <row s="1637" customFormat="1" customHeight="1" ht="11.25" hidden="1">
      <c r="A57" s="2394"/>
      <c r="B57" s="513"/>
      <c r="D57" s="667" t="s">
        <v>885</v>
      </c>
      <c r="E57" s="673" t="s">
        <v>876</v>
      </c>
      <c r="F57" s="662" t="s">
        <v>859</v>
      </c>
      <c r="G57" s="670"/>
      <c r="H57" s="1025"/>
      <c r="I57" s="670"/>
      <c r="J57" s="1025"/>
      <c r="K57" s="291"/>
      <c r="X57" s="760">
        <v>0</v>
      </c>
    </row>
    <row s="1637" customFormat="1" customHeight="1" ht="11.25" hidden="1">
      <c r="A58" s="2394"/>
      <c r="B58" s="513"/>
      <c r="D58" s="667" t="s">
        <v>886</v>
      </c>
      <c r="E58" s="669" t="s">
        <v>878</v>
      </c>
      <c r="F58" s="662" t="s">
        <v>859</v>
      </c>
      <c r="G58" s="670"/>
      <c r="H58" s="1025"/>
      <c r="I58" s="670"/>
      <c r="J58" s="1025"/>
      <c r="K58" s="291"/>
      <c r="X58" s="760">
        <v>0</v>
      </c>
    </row>
    <row s="1637" customFormat="1" customHeight="1" ht="11.25" hidden="1">
      <c r="A59" s="2394"/>
      <c r="B59" s="513"/>
      <c r="D59" s="667" t="s">
        <v>887</v>
      </c>
      <c r="E59" s="669" t="s">
        <v>880</v>
      </c>
      <c r="F59" s="662" t="s">
        <v>859</v>
      </c>
      <c r="G59" s="670"/>
      <c r="H59" s="1025"/>
      <c r="I59" s="670"/>
      <c r="J59" s="1025"/>
      <c r="K59" s="291"/>
      <c r="X59" s="760">
        <v>0</v>
      </c>
    </row>
    <row s="1637" customFormat="1" customHeight="1" ht="33.75" hidden="1">
      <c r="A60" s="2394"/>
      <c r="B60" s="513"/>
      <c r="D60" s="667" t="s">
        <v>92</v>
      </c>
      <c r="E60" s="668" t="s">
        <v>888</v>
      </c>
      <c r="F60" s="723" t="s">
        <v>558</v>
      </c>
      <c r="G60" s="744"/>
      <c r="H60" s="1025"/>
      <c r="I60" s="744"/>
      <c r="J60" s="1025"/>
      <c r="K60" s="304" t="s">
        <v>889</v>
      </c>
      <c r="X60" s="760">
        <v>0</v>
      </c>
    </row>
    <row s="1637" customFormat="1" customHeight="1" ht="33.75" hidden="1">
      <c r="A61" s="2394"/>
      <c r="B61" s="513"/>
      <c r="D61" s="667" t="s">
        <v>93</v>
      </c>
      <c r="E61" s="668" t="s">
        <v>890</v>
      </c>
      <c r="F61" s="728" t="s">
        <v>820</v>
      </c>
      <c r="G61" s="670"/>
      <c r="H61" s="1025"/>
      <c r="I61" s="670"/>
      <c r="J61" s="1025"/>
      <c r="K61" s="291"/>
      <c r="X61" s="760">
        <v>0</v>
      </c>
    </row>
    <row s="1637" customFormat="1" customHeight="1" ht="22.5" hidden="1">
      <c r="A62" s="2394"/>
      <c r="B62" s="513" t="s">
        <v>588</v>
      </c>
      <c r="D62" s="667" t="s">
        <v>112</v>
      </c>
      <c r="E62" s="668" t="s">
        <v>891</v>
      </c>
      <c r="F62" s="728" t="s">
        <v>306</v>
      </c>
      <c r="G62" s="384"/>
      <c r="H62" s="1025"/>
      <c r="I62" s="384"/>
      <c r="J62" s="1025"/>
      <c r="K62" s="291" t="s">
        <v>631</v>
      </c>
      <c r="X62" s="760">
        <v>0</v>
      </c>
    </row>
    <row s="1637" customFormat="1" customHeight="1" ht="45" hidden="1">
      <c r="A63" s="2394"/>
      <c r="B63" s="513" t="s">
        <v>588</v>
      </c>
      <c r="D63" s="667" t="s">
        <v>892</v>
      </c>
      <c r="E63" s="669" t="s">
        <v>893</v>
      </c>
      <c r="F63" s="723" t="s">
        <v>306</v>
      </c>
      <c r="G63" s="384"/>
      <c r="H63" s="1025"/>
      <c r="I63" s="384"/>
      <c r="J63" s="1025"/>
      <c r="K63" s="291" t="s">
        <v>631</v>
      </c>
      <c r="X63" s="760">
        <v>0</v>
      </c>
    </row>
    <row s="1637" customFormat="1" customHeight="1" ht="11.25">
      <c r="A64" s="1035"/>
      <c r="B64" s="520"/>
      <c r="D64" s="1036"/>
      <c r="E64" s="1037"/>
      <c r="X64" s="511">
        <v>11</v>
      </c>
    </row>
    <row s="1637" customFormat="1" customHeight="1" ht="22.5" hidden="1">
      <c r="A65" s="2394" t="s">
        <v>894</v>
      </c>
      <c r="B65" s="513"/>
      <c r="D65" s="667">
        <v>1</v>
      </c>
      <c r="E65" s="746" t="s">
        <v>895</v>
      </c>
      <c r="F65" s="742" t="s">
        <v>810</v>
      </c>
      <c r="G65" s="743"/>
      <c r="H65" s="1031"/>
      <c r="I65" s="743"/>
      <c r="J65" s="1031"/>
      <c r="K65" s="303" t="s">
        <v>896</v>
      </c>
      <c r="X65" s="760">
        <v>0</v>
      </c>
    </row>
    <row s="1637" customFormat="1" customHeight="1" ht="56.25" hidden="1">
      <c r="A66" s="2394"/>
      <c r="B66" s="513"/>
      <c r="D66" s="745" t="s">
        <v>110</v>
      </c>
      <c r="E66" s="709" t="s">
        <v>897</v>
      </c>
      <c r="F66" s="662" t="s">
        <v>546</v>
      </c>
      <c r="G66" s="662" t="s">
        <v>546</v>
      </c>
      <c r="H66" s="521"/>
      <c r="I66" s="662" t="s">
        <v>546</v>
      </c>
      <c r="J66" s="521"/>
      <c r="K66" s="291"/>
      <c r="X66" s="760">
        <v>0</v>
      </c>
    </row>
    <row s="1637" customFormat="1" customHeight="1" ht="33.75" hidden="1">
      <c r="A67" s="2394"/>
      <c r="B67" s="513"/>
      <c r="D67" s="745" t="s">
        <v>709</v>
      </c>
      <c r="E67" s="956" t="s">
        <v>898</v>
      </c>
      <c r="F67" s="662" t="s">
        <v>862</v>
      </c>
      <c r="G67" s="729"/>
      <c r="H67" s="521"/>
      <c r="I67" s="729"/>
      <c r="J67" s="521"/>
      <c r="K67" s="291"/>
      <c r="X67" s="760">
        <v>0</v>
      </c>
    </row>
    <row s="1637" customFormat="1" customHeight="1" ht="22.5" hidden="1">
      <c r="A68" s="2394"/>
      <c r="B68" s="513"/>
      <c r="D68" s="745" t="s">
        <v>307</v>
      </c>
      <c r="E68" s="956" t="s">
        <v>899</v>
      </c>
      <c r="F68" s="662" t="s">
        <v>862</v>
      </c>
      <c r="G68" s="729"/>
      <c r="H68" s="521"/>
      <c r="I68" s="729"/>
      <c r="J68" s="521"/>
      <c r="K68" s="291"/>
      <c r="X68" s="760">
        <v>0</v>
      </c>
    </row>
    <row s="1637" customFormat="1" customHeight="1" ht="22.5" hidden="1">
      <c r="A69" s="2394"/>
      <c r="B69" s="513"/>
      <c r="D69" s="745" t="s">
        <v>310</v>
      </c>
      <c r="E69" s="956" t="s">
        <v>900</v>
      </c>
      <c r="F69" s="723" t="s">
        <v>558</v>
      </c>
      <c r="G69" s="744"/>
      <c r="H69" s="521"/>
      <c r="I69" s="744"/>
      <c r="J69" s="521"/>
      <c r="K69" s="291"/>
      <c r="X69" s="760">
        <v>0</v>
      </c>
    </row>
    <row s="1637" customFormat="1" customHeight="1" ht="22.5" hidden="1">
      <c r="A70" s="2394"/>
      <c r="B70" s="513"/>
      <c r="D70" s="745" t="s">
        <v>729</v>
      </c>
      <c r="E70" s="956" t="s">
        <v>901</v>
      </c>
      <c r="F70" s="723" t="s">
        <v>558</v>
      </c>
      <c r="G70" s="744"/>
      <c r="H70" s="521"/>
      <c r="I70" s="744"/>
      <c r="J70" s="521"/>
      <c r="K70" s="291"/>
      <c r="X70" s="760">
        <v>0</v>
      </c>
    </row>
    <row s="1637" customFormat="1" customHeight="1" ht="22.5" hidden="1">
      <c r="A71" s="2394"/>
      <c r="B71" s="513"/>
      <c r="D71" s="667" t="s">
        <v>90</v>
      </c>
      <c r="E71" s="668" t="s">
        <v>902</v>
      </c>
      <c r="F71" s="662" t="s">
        <v>862</v>
      </c>
      <c r="G71" s="559"/>
      <c r="H71" s="1032"/>
      <c r="I71" s="559"/>
      <c r="J71" s="1032"/>
      <c r="K71" s="304"/>
      <c r="X71" s="760">
        <v>0</v>
      </c>
    </row>
    <row s="1637" customFormat="1" customHeight="1" ht="56.25" hidden="1">
      <c r="A72" s="2394"/>
      <c r="B72" s="513"/>
      <c r="D72" s="667" t="s">
        <v>91</v>
      </c>
      <c r="E72" s="668" t="s">
        <v>903</v>
      </c>
      <c r="F72" s="723" t="s">
        <v>558</v>
      </c>
      <c r="G72" s="744"/>
      <c r="H72" s="1025"/>
      <c r="I72" s="744"/>
      <c r="J72" s="1025"/>
      <c r="K72" s="304"/>
      <c r="X72" s="760">
        <v>0</v>
      </c>
    </row>
    <row s="1637" customFormat="1" customHeight="1" ht="33.75" hidden="1">
      <c r="A73" s="2394"/>
      <c r="B73" s="513"/>
      <c r="D73" s="667" t="s">
        <v>111</v>
      </c>
      <c r="E73" s="668" t="s">
        <v>904</v>
      </c>
      <c r="F73" s="728" t="s">
        <v>820</v>
      </c>
      <c r="G73" s="670"/>
      <c r="H73" s="1025"/>
      <c r="I73" s="670"/>
      <c r="J73" s="1025"/>
      <c r="K73" s="291"/>
      <c r="X73" s="760">
        <v>0</v>
      </c>
    </row>
    <row s="1637" customFormat="1" customHeight="1" ht="22.5" hidden="1">
      <c r="A74" s="2394"/>
      <c r="B74" s="513" t="s">
        <v>588</v>
      </c>
      <c r="D74" s="667" t="s">
        <v>92</v>
      </c>
      <c r="E74" s="668" t="s">
        <v>905</v>
      </c>
      <c r="F74" s="728" t="s">
        <v>306</v>
      </c>
      <c r="G74" s="384"/>
      <c r="H74" s="1025"/>
      <c r="I74" s="384"/>
      <c r="J74" s="1025"/>
      <c r="K74" s="291" t="s">
        <v>631</v>
      </c>
      <c r="X74" s="760">
        <v>0</v>
      </c>
    </row>
    <row s="1637" customFormat="1" customHeight="1" ht="45" hidden="1">
      <c r="A75" s="2394"/>
      <c r="B75" s="513" t="s">
        <v>588</v>
      </c>
      <c r="D75" s="667" t="s">
        <v>652</v>
      </c>
      <c r="E75" s="669" t="s">
        <v>906</v>
      </c>
      <c r="F75" s="723" t="s">
        <v>306</v>
      </c>
      <c r="G75" s="384"/>
      <c r="H75" s="1025"/>
      <c r="I75" s="384"/>
      <c r="J75" s="1025"/>
      <c r="K75" s="291" t="s">
        <v>631</v>
      </c>
      <c r="X75" s="760">
        <v>0</v>
      </c>
    </row>
    <row s="1637" customFormat="1" customHeight="1" ht="11.25">
      <c r="A76" s="1035"/>
      <c r="B76" s="520"/>
      <c r="D76" s="1036"/>
      <c r="E76" s="1037"/>
      <c r="X76" s="511">
        <v>11</v>
      </c>
    </row>
    <row s="1637" customFormat="1" customHeight="1" ht="11.25" hidden="1">
      <c r="A77" s="2394" t="s">
        <v>907</v>
      </c>
      <c r="B77" s="513"/>
      <c r="D77" s="667">
        <v>1</v>
      </c>
      <c r="E77" s="668" t="s">
        <v>908</v>
      </c>
      <c r="F77" s="723" t="s">
        <v>810</v>
      </c>
      <c r="G77" s="726"/>
      <c r="H77" s="1025"/>
      <c r="I77" s="726"/>
      <c r="J77" s="1025"/>
      <c r="K77" s="291" t="s">
        <v>909</v>
      </c>
      <c r="X77" s="760">
        <v>0</v>
      </c>
    </row>
    <row s="1637" customFormat="1" customHeight="1" ht="11.25" hidden="1">
      <c r="A78" s="2394"/>
      <c r="B78" s="513"/>
      <c r="D78" s="667" t="s">
        <v>110</v>
      </c>
      <c r="E78" s="668" t="s">
        <v>910</v>
      </c>
      <c r="F78" s="723" t="s">
        <v>810</v>
      </c>
      <c r="G78" s="726"/>
      <c r="H78" s="1025"/>
      <c r="I78" s="726"/>
      <c r="J78" s="1025"/>
      <c r="K78" s="291" t="s">
        <v>911</v>
      </c>
      <c r="X78" s="760">
        <v>0</v>
      </c>
    </row>
    <row s="1637" customFormat="1" customHeight="1" ht="22.5" hidden="1">
      <c r="A79" s="2394"/>
      <c r="B79" s="513"/>
      <c r="D79" s="667" t="s">
        <v>90</v>
      </c>
      <c r="E79" s="724" t="s">
        <v>912</v>
      </c>
      <c r="F79" s="662" t="s">
        <v>859</v>
      </c>
      <c r="G79" s="726"/>
      <c r="H79" s="1025"/>
      <c r="I79" s="726"/>
      <c r="J79" s="1025"/>
      <c r="K79" s="291" t="s">
        <v>913</v>
      </c>
      <c r="X79" s="760">
        <v>0</v>
      </c>
    </row>
    <row s="1637" customFormat="1" customHeight="1" ht="11.25" hidden="1">
      <c r="A80" s="2394"/>
      <c r="B80" s="513"/>
      <c r="D80" s="667" t="s">
        <v>324</v>
      </c>
      <c r="E80" s="725" t="s">
        <v>914</v>
      </c>
      <c r="F80" s="662" t="s">
        <v>859</v>
      </c>
      <c r="G80" s="726"/>
      <c r="H80" s="1025"/>
      <c r="I80" s="726"/>
      <c r="J80" s="1025"/>
      <c r="K80" s="291"/>
      <c r="X80" s="760">
        <v>0</v>
      </c>
    </row>
    <row s="1637" customFormat="1" customHeight="1" ht="11.25" hidden="1">
      <c r="A81" s="2394"/>
      <c r="B81" s="513"/>
      <c r="D81" s="667" t="s">
        <v>332</v>
      </c>
      <c r="E81" s="725" t="s">
        <v>915</v>
      </c>
      <c r="F81" s="662" t="s">
        <v>859</v>
      </c>
      <c r="G81" s="726"/>
      <c r="H81" s="1025"/>
      <c r="I81" s="726"/>
      <c r="J81" s="1025"/>
      <c r="K81" s="291"/>
      <c r="X81" s="760">
        <v>0</v>
      </c>
    </row>
    <row s="1637" customFormat="1" customHeight="1" ht="11.25" hidden="1">
      <c r="A82" s="2394"/>
      <c r="B82" s="513"/>
      <c r="D82" s="667" t="s">
        <v>334</v>
      </c>
      <c r="E82" s="725" t="s">
        <v>916</v>
      </c>
      <c r="F82" s="662" t="s">
        <v>859</v>
      </c>
      <c r="G82" s="726"/>
      <c r="H82" s="1025"/>
      <c r="I82" s="726"/>
      <c r="J82" s="1025"/>
      <c r="K82" s="291"/>
      <c r="X82" s="760">
        <v>0</v>
      </c>
    </row>
    <row s="1637" customFormat="1" customHeight="1" ht="11.25" hidden="1">
      <c r="A83" s="2394"/>
      <c r="B83" s="513"/>
      <c r="D83" s="667" t="s">
        <v>336</v>
      </c>
      <c r="E83" s="725" t="s">
        <v>917</v>
      </c>
      <c r="F83" s="662" t="s">
        <v>859</v>
      </c>
      <c r="G83" s="726"/>
      <c r="H83" s="1025"/>
      <c r="I83" s="726"/>
      <c r="J83" s="1025"/>
      <c r="K83" s="291"/>
      <c r="X83" s="760">
        <v>0</v>
      </c>
    </row>
    <row s="1637" customFormat="1" customHeight="1" ht="11.25" hidden="1">
      <c r="A84" s="2394"/>
      <c r="B84" s="513"/>
      <c r="D84" s="667" t="s">
        <v>918</v>
      </c>
      <c r="E84" s="725" t="s">
        <v>919</v>
      </c>
      <c r="F84" s="662" t="s">
        <v>859</v>
      </c>
      <c r="G84" s="726"/>
      <c r="H84" s="1025"/>
      <c r="I84" s="726"/>
      <c r="J84" s="1025"/>
      <c r="K84" s="291"/>
      <c r="X84" s="760">
        <v>0</v>
      </c>
    </row>
    <row s="1637" customFormat="1" customHeight="1" ht="11.25" hidden="1">
      <c r="A85" s="2394"/>
      <c r="B85" s="513"/>
      <c r="D85" s="667" t="s">
        <v>920</v>
      </c>
      <c r="E85" s="725" t="s">
        <v>921</v>
      </c>
      <c r="F85" s="662" t="s">
        <v>859</v>
      </c>
      <c r="G85" s="726"/>
      <c r="H85" s="1025"/>
      <c r="I85" s="726"/>
      <c r="J85" s="1025"/>
      <c r="K85" s="291"/>
      <c r="X85" s="760">
        <v>0</v>
      </c>
    </row>
    <row s="1637" customFormat="1" customHeight="1" ht="11.25" hidden="1">
      <c r="A86" s="2394"/>
      <c r="B86" s="513"/>
      <c r="D86" s="667" t="s">
        <v>922</v>
      </c>
      <c r="E86" s="725" t="s">
        <v>923</v>
      </c>
      <c r="F86" s="662" t="s">
        <v>859</v>
      </c>
      <c r="G86" s="726"/>
      <c r="H86" s="1025"/>
      <c r="I86" s="726"/>
      <c r="J86" s="1025"/>
      <c r="K86" s="291"/>
      <c r="X86" s="760">
        <v>0</v>
      </c>
    </row>
    <row s="1637" customFormat="1" customHeight="1" ht="45" hidden="1">
      <c r="A87" s="2394"/>
      <c r="B87" s="513"/>
      <c r="D87" s="667" t="s">
        <v>91</v>
      </c>
      <c r="E87" s="668" t="s">
        <v>924</v>
      </c>
      <c r="F87" s="662" t="s">
        <v>859</v>
      </c>
      <c r="G87" s="726"/>
      <c r="H87" s="1025"/>
      <c r="I87" s="726"/>
      <c r="J87" s="1025"/>
      <c r="K87" s="291" t="s">
        <v>925</v>
      </c>
      <c r="X87" s="760">
        <v>0</v>
      </c>
    </row>
    <row s="1637" customFormat="1" customHeight="1" ht="11.25" hidden="1">
      <c r="A88" s="2394"/>
      <c r="B88" s="513"/>
      <c r="D88" s="667" t="s">
        <v>754</v>
      </c>
      <c r="E88" s="725" t="s">
        <v>914</v>
      </c>
      <c r="F88" s="662" t="s">
        <v>859</v>
      </c>
      <c r="G88" s="726"/>
      <c r="H88" s="1025"/>
      <c r="I88" s="726"/>
      <c r="J88" s="1025"/>
      <c r="K88" s="291"/>
      <c r="X88" s="760">
        <v>0</v>
      </c>
    </row>
    <row s="1637" customFormat="1" customHeight="1" ht="11.25" hidden="1">
      <c r="A89" s="2394"/>
      <c r="B89" s="513"/>
      <c r="D89" s="667" t="s">
        <v>796</v>
      </c>
      <c r="E89" s="725" t="s">
        <v>915</v>
      </c>
      <c r="F89" s="662" t="s">
        <v>859</v>
      </c>
      <c r="G89" s="726"/>
      <c r="H89" s="1025"/>
      <c r="I89" s="726"/>
      <c r="J89" s="1025"/>
      <c r="K89" s="291"/>
      <c r="X89" s="760">
        <v>0</v>
      </c>
    </row>
    <row s="1637" customFormat="1" customHeight="1" ht="11.25" hidden="1">
      <c r="A90" s="2394"/>
      <c r="B90" s="513"/>
      <c r="D90" s="667" t="s">
        <v>799</v>
      </c>
      <c r="E90" s="725" t="s">
        <v>916</v>
      </c>
      <c r="F90" s="662" t="s">
        <v>859</v>
      </c>
      <c r="G90" s="726"/>
      <c r="H90" s="1025"/>
      <c r="I90" s="726"/>
      <c r="J90" s="1025"/>
      <c r="K90" s="291"/>
      <c r="X90" s="760">
        <v>0</v>
      </c>
    </row>
    <row s="1637" customFormat="1" customHeight="1" ht="11.25" hidden="1">
      <c r="A91" s="2394"/>
      <c r="B91" s="513"/>
      <c r="D91" s="667" t="s">
        <v>877</v>
      </c>
      <c r="E91" s="725" t="s">
        <v>917</v>
      </c>
      <c r="F91" s="662" t="s">
        <v>859</v>
      </c>
      <c r="G91" s="726"/>
      <c r="H91" s="1025"/>
      <c r="I91" s="726"/>
      <c r="J91" s="1025"/>
      <c r="K91" s="291"/>
      <c r="X91" s="760">
        <v>0</v>
      </c>
    </row>
    <row s="1637" customFormat="1" customHeight="1" ht="11.25" hidden="1">
      <c r="A92" s="2394"/>
      <c r="B92" s="513"/>
      <c r="D92" s="667" t="s">
        <v>879</v>
      </c>
      <c r="E92" s="725" t="s">
        <v>919</v>
      </c>
      <c r="F92" s="662" t="s">
        <v>859</v>
      </c>
      <c r="G92" s="726"/>
      <c r="H92" s="1025"/>
      <c r="I92" s="726"/>
      <c r="J92" s="1025"/>
      <c r="K92" s="291"/>
      <c r="X92" s="760">
        <v>0</v>
      </c>
    </row>
    <row s="1637" customFormat="1" customHeight="1" ht="11.25" hidden="1">
      <c r="A93" s="2394"/>
      <c r="B93" s="513"/>
      <c r="D93" s="667" t="s">
        <v>926</v>
      </c>
      <c r="E93" s="725" t="s">
        <v>921</v>
      </c>
      <c r="F93" s="662" t="s">
        <v>859</v>
      </c>
      <c r="G93" s="726"/>
      <c r="H93" s="1025"/>
      <c r="I93" s="726"/>
      <c r="J93" s="1025"/>
      <c r="K93" s="291"/>
      <c r="X93" s="760">
        <v>0</v>
      </c>
    </row>
    <row s="1637" customFormat="1" customHeight="1" ht="11.25" hidden="1">
      <c r="A94" s="2394"/>
      <c r="B94" s="513"/>
      <c r="D94" s="667" t="s">
        <v>927</v>
      </c>
      <c r="E94" s="725" t="s">
        <v>923</v>
      </c>
      <c r="F94" s="662" t="s">
        <v>859</v>
      </c>
      <c r="G94" s="726"/>
      <c r="H94" s="1025"/>
      <c r="I94" s="726"/>
      <c r="J94" s="1025"/>
      <c r="K94" s="291"/>
      <c r="X94" s="760">
        <v>0</v>
      </c>
    </row>
    <row s="1637" customFormat="1" customHeight="1" ht="24.75" hidden="1">
      <c r="A95" s="2394"/>
      <c r="B95" s="513"/>
      <c r="D95" s="667" t="s">
        <v>111</v>
      </c>
      <c r="E95" s="668" t="s">
        <v>928</v>
      </c>
      <c r="F95" s="727" t="s">
        <v>558</v>
      </c>
      <c r="G95" s="729"/>
      <c r="H95" s="1025"/>
      <c r="I95" s="729"/>
      <c r="J95" s="1025"/>
      <c r="K95" s="291" t="s">
        <v>929</v>
      </c>
      <c r="X95" s="760">
        <v>0</v>
      </c>
    </row>
    <row s="1637" customFormat="1" customHeight="1" ht="33.75" hidden="1">
      <c r="A96" s="2394"/>
      <c r="B96" s="513"/>
      <c r="D96" s="667" t="s">
        <v>92</v>
      </c>
      <c r="E96" s="668" t="s">
        <v>930</v>
      </c>
      <c r="F96" s="728" t="s">
        <v>820</v>
      </c>
      <c r="G96" s="730"/>
      <c r="H96" s="1025"/>
      <c r="I96" s="730"/>
      <c r="J96" s="1025"/>
      <c r="K96" s="291"/>
      <c r="X96" s="760">
        <v>0</v>
      </c>
    </row>
    <row s="1637" customFormat="1" customHeight="1" ht="22.5" hidden="1">
      <c r="A97" s="2394"/>
      <c r="B97" s="513" t="s">
        <v>588</v>
      </c>
      <c r="D97" s="667" t="s">
        <v>93</v>
      </c>
      <c r="E97" s="668" t="s">
        <v>931</v>
      </c>
      <c r="F97" s="728" t="s">
        <v>306</v>
      </c>
      <c r="G97" s="387"/>
      <c r="H97" s="1025"/>
      <c r="I97" s="387"/>
      <c r="J97" s="1025"/>
      <c r="K97" s="291" t="s">
        <v>631</v>
      </c>
      <c r="X97" s="760">
        <v>0</v>
      </c>
    </row>
    <row s="1637" customFormat="1" customHeight="1" ht="45" hidden="1">
      <c r="A98" s="2394"/>
      <c r="B98" s="513" t="s">
        <v>588</v>
      </c>
      <c r="D98" s="667" t="s">
        <v>932</v>
      </c>
      <c r="E98" s="669" t="s">
        <v>933</v>
      </c>
      <c r="F98" s="723" t="s">
        <v>306</v>
      </c>
      <c r="G98" s="387"/>
      <c r="H98" s="1025"/>
      <c r="I98" s="387"/>
      <c r="J98" s="1025"/>
      <c r="K98" s="291" t="s">
        <v>631</v>
      </c>
      <c r="X98" s="760">
        <v>0</v>
      </c>
    </row>
    <row s="1637" customFormat="1" customHeight="1" ht="95.25" hidden="1">
      <c r="A99" s="2394"/>
      <c r="B99" s="513" t="s">
        <v>588</v>
      </c>
      <c r="D99" s="667" t="s">
        <v>112</v>
      </c>
      <c r="E99" s="668" t="s">
        <v>934</v>
      </c>
      <c r="F99" s="723" t="s">
        <v>306</v>
      </c>
      <c r="G99" s="387"/>
      <c r="H99" s="1025"/>
      <c r="I99" s="387"/>
      <c r="J99" s="1025"/>
      <c r="K99" s="291" t="s">
        <v>631</v>
      </c>
      <c r="X99" s="760">
        <v>0</v>
      </c>
    </row>
    <row s="1637" customFormat="1" customHeight="1" ht="22.5" hidden="1">
      <c r="A100" s="2394"/>
      <c r="B100" s="513" t="s">
        <v>588</v>
      </c>
      <c r="D100" s="667" t="s">
        <v>150</v>
      </c>
      <c r="E100" s="668" t="s">
        <v>935</v>
      </c>
      <c r="F100" s="723" t="s">
        <v>306</v>
      </c>
      <c r="G100" s="387"/>
      <c r="H100" s="1025"/>
      <c r="I100" s="387"/>
      <c r="J100" s="1025"/>
      <c r="K100" s="291" t="s">
        <v>631</v>
      </c>
      <c r="X100" s="760">
        <v>0</v>
      </c>
    </row>
    <row s="1637" customFormat="1" customHeight="1" ht="11.25">
      <c r="A101" s="1035"/>
      <c r="B101" s="520"/>
      <c r="D101" s="1036"/>
      <c r="E101" s="1037"/>
      <c r="X101" s="511">
        <v>11</v>
      </c>
    </row>
    <row customHeight="1" ht="22.5" hidden="1">
      <c r="A102" s="538" t="s">
        <v>82</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2A9E3B-26CA-1ABA-2805-0.D1C6935A}" mc:Ignorable="x14ac xr xr2 xr3">
  <sheetPr>
    <tabColor rgb="FFE26B0A"/>
  </sheetPr>
  <dimension ref="A1:V40"/>
  <sheetViews>
    <sheetView topLeftCell="A1" showGridLines="0" zoomScale="90" workbookViewId="0">
      <selection activeCell="I38" sqref="I3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689</v>
      </c>
      <c r="D3" s="691" t="str">
        <f>B3&amp;".1"</f>
        <v>.1</v>
      </c>
      <c r="E3" s="692" t="s">
        <v>936</v>
      </c>
      <c r="F3" s="693" t="s">
        <v>306</v>
      </c>
      <c r="G3" s="688"/>
      <c r="H3" s="403"/>
      <c r="I3" s="688"/>
      <c r="J3" s="403"/>
      <c r="K3" s="291" t="s">
        <v>937</v>
      </c>
      <c r="V3" s="507">
        <v>0</v>
      </c>
    </row>
    <row customHeight="1" ht="15" hidden="1">
      <c r="A4" s="507"/>
      <c r="B4" s="2399"/>
      <c r="C4" s="2400"/>
      <c r="D4" s="691" t="str">
        <f>B3&amp;".2"</f>
        <v>.2</v>
      </c>
      <c r="E4" s="692" t="s">
        <v>938</v>
      </c>
      <c r="F4" s="693" t="s">
        <v>306</v>
      </c>
      <c r="G4" s="1740" t="s">
        <v>22</v>
      </c>
      <c r="H4" s="403"/>
      <c r="I4" s="1740" t="s">
        <v>22</v>
      </c>
      <c r="J4" s="403"/>
      <c r="K4" s="291" t="s">
        <v>939</v>
      </c>
      <c r="V4" s="507">
        <v>0</v>
      </c>
    </row>
    <row s="1368" customFormat="1" customHeight="1" ht="15" hidden="1">
      <c r="C5" s="674"/>
      <c r="U5" s="422"/>
      <c r="V5" s="419">
        <v>0</v>
      </c>
    </row>
    <row customHeight="1" ht="22.5" hidden="1">
      <c r="A6" s="507"/>
      <c r="B6" s="2399"/>
      <c r="C6" s="2400" t="s">
        <v>689</v>
      </c>
      <c r="D6" s="691" t="str">
        <f>B6&amp;".1"</f>
        <v>.1</v>
      </c>
      <c r="E6" s="692" t="s">
        <v>940</v>
      </c>
      <c r="F6" s="693" t="s">
        <v>306</v>
      </c>
      <c r="G6" s="688"/>
      <c r="H6" s="403"/>
      <c r="I6" s="688"/>
      <c r="J6" s="403"/>
      <c r="K6" s="291" t="s">
        <v>941</v>
      </c>
      <c r="V6" s="507">
        <v>0</v>
      </c>
    </row>
    <row customHeight="1" ht="15" hidden="1">
      <c r="A7" s="507"/>
      <c r="B7" s="2399"/>
      <c r="C7" s="2400"/>
      <c r="D7" s="691" t="str">
        <f>B6&amp;".2"</f>
        <v>.2</v>
      </c>
      <c r="E7" s="692" t="s">
        <v>938</v>
      </c>
      <c r="F7" s="693" t="s">
        <v>306</v>
      </c>
      <c r="G7" s="1740" t="s">
        <v>22</v>
      </c>
      <c r="H7" s="403"/>
      <c r="I7" s="1740" t="s">
        <v>22</v>
      </c>
      <c r="J7" s="403"/>
      <c r="K7" s="291" t="s">
        <v>939</v>
      </c>
      <c r="V7" s="507">
        <v>0</v>
      </c>
    </row>
    <row s="1368" customFormat="1" customHeight="1" ht="15" hidden="1">
      <c r="C8" s="674"/>
      <c r="U8" s="422"/>
      <c r="V8" s="419">
        <v>0</v>
      </c>
    </row>
    <row customHeight="1" ht="22.5" hidden="1">
      <c r="A9" s="507"/>
      <c r="B9" s="2399"/>
      <c r="C9" s="2400" t="s">
        <v>689</v>
      </c>
      <c r="D9" s="691" t="str">
        <f>B9&amp;".1"</f>
        <v>.1</v>
      </c>
      <c r="E9" s="692" t="s">
        <v>942</v>
      </c>
      <c r="F9" s="693" t="s">
        <v>306</v>
      </c>
      <c r="G9" s="699" t="s">
        <v>22</v>
      </c>
      <c r="H9" s="403" t="s">
        <v>22</v>
      </c>
      <c r="I9" s="2636" t="s">
        <v>22</v>
      </c>
      <c r="J9" s="2637" t="s">
        <v>22</v>
      </c>
      <c r="K9" s="291"/>
      <c r="V9" s="507">
        <v>0</v>
      </c>
    </row>
    <row customHeight="1" ht="15" hidden="1">
      <c r="A10" s="507"/>
      <c r="B10" s="2399"/>
      <c r="C10" s="2400"/>
      <c r="D10" s="691" t="str">
        <f>B9&amp;".2"</f>
        <v>.2</v>
      </c>
      <c r="E10" s="692" t="s">
        <v>943</v>
      </c>
      <c r="F10" s="693" t="s">
        <v>306</v>
      </c>
      <c r="G10" s="1734" t="s">
        <v>22</v>
      </c>
      <c r="H10" s="403" t="s">
        <v>22</v>
      </c>
      <c r="I10" s="2638" t="s">
        <v>22</v>
      </c>
      <c r="J10" s="2637" t="s">
        <v>22</v>
      </c>
      <c r="K10" s="291" t="s">
        <v>944</v>
      </c>
      <c r="V10" s="507">
        <v>0</v>
      </c>
    </row>
    <row customHeight="1" ht="15" hidden="1">
      <c r="A11" s="507"/>
      <c r="B11" s="2399"/>
      <c r="C11" s="2400"/>
      <c r="D11" s="691" t="str">
        <f>B9&amp;".3"</f>
        <v>.3</v>
      </c>
      <c r="E11" s="692" t="s">
        <v>945</v>
      </c>
      <c r="F11" s="693" t="s">
        <v>306</v>
      </c>
      <c r="G11" s="1734" t="s">
        <v>22</v>
      </c>
      <c r="H11" s="403" t="s">
        <v>22</v>
      </c>
      <c r="I11" s="2638" t="s">
        <v>22</v>
      </c>
      <c r="J11" s="2637" t="s">
        <v>22</v>
      </c>
      <c r="K11" s="291" t="s">
        <v>946</v>
      </c>
      <c r="V11" s="507">
        <v>0</v>
      </c>
    </row>
    <row s="1368" customFormat="1" customHeight="1" ht="15" hidden="1">
      <c r="C12" s="674"/>
      <c r="U12" s="422"/>
      <c r="V12" s="419">
        <v>0</v>
      </c>
    </row>
    <row customHeight="1" ht="33.75" hidden="1">
      <c r="A13" s="507"/>
      <c r="B13" s="2399"/>
      <c r="C13" s="2400" t="s">
        <v>689</v>
      </c>
      <c r="D13" s="691" t="str">
        <f>B13&amp;".1"</f>
        <v>.1</v>
      </c>
      <c r="E13" s="692" t="s">
        <v>947</v>
      </c>
      <c r="F13" s="693" t="s">
        <v>306</v>
      </c>
      <c r="G13" s="699" t="s">
        <v>22</v>
      </c>
      <c r="H13" s="403" t="s">
        <v>22</v>
      </c>
      <c r="I13" s="2636" t="s">
        <v>22</v>
      </c>
      <c r="J13" s="2637" t="s">
        <v>22</v>
      </c>
      <c r="K13" s="291" t="s">
        <v>948</v>
      </c>
      <c r="V13" s="507">
        <v>0</v>
      </c>
    </row>
    <row customHeight="1" ht="15" hidden="1">
      <c r="B14" s="2399"/>
      <c r="C14" s="2400"/>
      <c r="D14" s="691" t="str">
        <f>B13&amp;".2"</f>
        <v>.2</v>
      </c>
      <c r="E14" s="692" t="s">
        <v>949</v>
      </c>
      <c r="F14" s="693" t="s">
        <v>306</v>
      </c>
      <c r="G14" s="1734" t="s">
        <v>22</v>
      </c>
      <c r="H14" s="403" t="s">
        <v>22</v>
      </c>
      <c r="I14" s="2638" t="s">
        <v>22</v>
      </c>
      <c r="J14" s="2637" t="s">
        <v>22</v>
      </c>
      <c r="K14" s="291" t="s">
        <v>950</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6" s="2398"/>
      <c r="K26" s="2177" t="s">
        <v>301</v>
      </c>
      <c r="V26" s="507">
        <v>15</v>
      </c>
    </row>
    <row s="1637" customFormat="1" customHeight="1" ht="15.75">
      <c r="A27" s="761"/>
      <c r="C27" s="178"/>
      <c r="D27" s="713"/>
      <c r="E27" s="2369" t="s">
        <v>564</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565</v>
      </c>
      <c r="F28" s="2370"/>
      <c r="G28" s="2397" t="str">
        <f>IF(G25="","",INDEX(DIFFERENTIATION_UNMERGE_SYSTEM,MATCH(G25,DIFFERENTIATION_ID_DIFF,0)))</f>
        <v/>
      </c>
      <c r="H28" s="2398"/>
      <c r="I28" s="2397" t="str">
        <f>IF(I25="","",INDEX(DIFFERENTIATION_UNMERGE_SYSTEM,MATCH(I25,DIFFERENTIATION_ID_DIFF,0)))</f>
        <v>Централизованная система теплоснабжения г. Волгореченск</v>
      </c>
      <c r="J28" s="2398"/>
      <c r="K28" s="2197"/>
      <c r="U28" s="677"/>
      <c r="V28" s="760">
        <v>15</v>
      </c>
    </row>
    <row s="1637" customFormat="1" customHeight="1" ht="15.75">
      <c r="A29" s="761"/>
      <c r="C29" s="178"/>
      <c r="D29" s="2371" t="s">
        <v>300</v>
      </c>
      <c r="E29" s="2372"/>
      <c r="F29" s="2372"/>
      <c r="G29" s="889"/>
      <c r="H29" s="889"/>
      <c r="I29" s="889"/>
      <c r="J29" s="890"/>
      <c r="K29" s="2197"/>
      <c r="U29" s="677"/>
      <c r="V29" s="760">
        <v>15</v>
      </c>
    </row>
    <row customHeight="1" ht="36">
      <c r="C30" s="178"/>
      <c r="D30" s="763" t="s">
        <v>88</v>
      </c>
      <c r="E30" s="762" t="s">
        <v>302</v>
      </c>
      <c r="F30" s="762" t="s">
        <v>566</v>
      </c>
      <c r="G30" s="810" t="s">
        <v>303</v>
      </c>
      <c r="H30" s="809" t="s">
        <v>390</v>
      </c>
      <c r="I30" s="686" t="s">
        <v>303</v>
      </c>
      <c r="J30" s="467" t="s">
        <v>390</v>
      </c>
      <c r="K30" s="2203"/>
      <c r="V30" s="507">
        <v>34</v>
      </c>
    </row>
    <row customHeight="1" ht="15" hidden="1">
      <c r="C31" s="178"/>
      <c r="D31" s="595"/>
      <c r="E31" s="595"/>
      <c r="F31" s="595"/>
      <c r="G31" s="661"/>
      <c r="H31" s="661"/>
      <c r="I31" s="661"/>
      <c r="J31" s="661"/>
      <c r="K31" s="291"/>
      <c r="V31" s="507">
        <v>0</v>
      </c>
    </row>
    <row customHeight="1" ht="24">
      <c r="A32" s="507"/>
      <c r="B32" s="507" t="s">
        <v>951</v>
      </c>
      <c r="C32" s="528"/>
      <c r="D32" s="694">
        <v>1</v>
      </c>
      <c r="E32" s="695" t="s">
        <v>952</v>
      </c>
      <c r="F32" s="693" t="s">
        <v>306</v>
      </c>
      <c r="G32" s="815" t="s">
        <v>306</v>
      </c>
      <c r="H32" s="815" t="s">
        <v>306</v>
      </c>
      <c r="I32" s="693" t="s">
        <v>306</v>
      </c>
      <c r="J32" s="693" t="s">
        <v>306</v>
      </c>
      <c r="K32" s="291"/>
      <c r="V32" s="507">
        <v>23</v>
      </c>
    </row>
    <row customHeight="1" ht="11.25">
      <c r="A33" s="507"/>
      <c r="C33" s="507"/>
      <c r="D33" s="349"/>
      <c r="E33" s="582" t="s">
        <v>586</v>
      </c>
      <c r="F33" s="574"/>
      <c r="G33" s="574"/>
      <c r="H33" s="574"/>
      <c r="I33" s="574"/>
      <c r="J33" s="574"/>
      <c r="K33" s="575"/>
      <c r="U33" s="507"/>
      <c r="V33" s="507">
        <v>11</v>
      </c>
    </row>
    <row customHeight="1" ht="24">
      <c r="A34" s="507"/>
      <c r="B34" s="583" t="s">
        <v>636</v>
      </c>
      <c r="C34" s="528"/>
      <c r="D34" s="694">
        <v>2</v>
      </c>
      <c r="E34" s="695" t="s">
        <v>953</v>
      </c>
      <c r="F34" s="822" t="s">
        <v>306</v>
      </c>
      <c r="G34" s="822" t="s">
        <v>306</v>
      </c>
      <c r="H34" s="822" t="s">
        <v>306</v>
      </c>
      <c r="I34" s="693"/>
      <c r="J34" s="693"/>
      <c r="K34" s="291"/>
      <c r="V34" s="507">
        <v>23</v>
      </c>
    </row>
    <row customHeight="1" ht="11.25">
      <c r="A35" s="507"/>
      <c r="C35" s="507"/>
      <c r="D35" s="349"/>
      <c r="E35" s="582" t="s">
        <v>954</v>
      </c>
      <c r="F35" s="574"/>
      <c r="G35" s="696"/>
      <c r="H35" s="574"/>
      <c r="I35" s="696"/>
      <c r="J35" s="574"/>
      <c r="K35" s="575"/>
      <c r="U35" s="507"/>
      <c r="V35" s="507">
        <v>11</v>
      </c>
    </row>
    <row customHeight="1" ht="71.25">
      <c r="A36" s="507"/>
      <c r="B36" s="507" t="s">
        <v>955</v>
      </c>
      <c r="C36" s="528"/>
      <c r="D36" s="694">
        <v>3</v>
      </c>
      <c r="E36" s="695" t="s">
        <v>956</v>
      </c>
      <c r="F36" s="697" t="s">
        <v>306</v>
      </c>
      <c r="G36" s="816" t="s">
        <v>957</v>
      </c>
      <c r="H36" s="815" t="s">
        <v>306</v>
      </c>
      <c r="I36" s="526" t="s">
        <v>958</v>
      </c>
      <c r="J36" s="693" t="s">
        <v>306</v>
      </c>
      <c r="K36" s="291" t="s">
        <v>959</v>
      </c>
      <c r="V36" s="507">
        <v>68</v>
      </c>
    </row>
    <row customHeight="1" ht="11.25">
      <c r="A37" s="507"/>
      <c r="C37" s="507"/>
      <c r="D37" s="349"/>
      <c r="E37" s="582" t="s">
        <v>960</v>
      </c>
      <c r="F37" s="574"/>
      <c r="G37" s="696"/>
      <c r="H37" s="696"/>
      <c r="I37" s="696"/>
      <c r="J37" s="696"/>
      <c r="K37" s="575"/>
      <c r="U37" s="507"/>
      <c r="V37" s="507">
        <v>11</v>
      </c>
    </row>
    <row customHeight="1" ht="71.25">
      <c r="A38" s="507"/>
      <c r="B38" s="507" t="s">
        <v>961</v>
      </c>
      <c r="C38" s="528"/>
      <c r="D38" s="694">
        <v>4</v>
      </c>
      <c r="E38" s="695" t="s">
        <v>962</v>
      </c>
      <c r="F38" s="697" t="s">
        <v>306</v>
      </c>
      <c r="G38" s="816" t="s">
        <v>957</v>
      </c>
      <c r="H38" s="817" t="s">
        <v>306</v>
      </c>
      <c r="I38" s="526" t="s">
        <v>958</v>
      </c>
      <c r="J38" s="523" t="s">
        <v>306</v>
      </c>
      <c r="K38" s="681" t="s">
        <v>963</v>
      </c>
      <c r="V38" s="507">
        <v>68</v>
      </c>
    </row>
    <row customHeight="1" ht="11.25">
      <c r="A39" s="507"/>
      <c r="C39" s="507"/>
      <c r="D39" s="349"/>
      <c r="E39" s="582" t="s">
        <v>964</v>
      </c>
      <c r="F39" s="574"/>
      <c r="G39" s="574"/>
      <c r="H39" s="698"/>
      <c r="I39" s="574"/>
      <c r="J39" s="698"/>
      <c r="K39" s="575"/>
      <c r="U39" s="507"/>
      <c r="V39" s="507">
        <v>11</v>
      </c>
    </row>
    <row customHeight="1" ht="22.5" hidden="1">
      <c r="A40" s="451" t="s">
        <v>82</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2F3298-2DA7-596A-BCA7-0.3C9A973}"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965</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300</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88</v>
      </c>
      <c r="G9" s="2129" t="s">
        <v>965</v>
      </c>
      <c r="H9" s="2177" t="s">
        <v>966</v>
      </c>
      <c r="I9" s="2129" t="s">
        <v>967</v>
      </c>
      <c r="J9" s="2129" t="s">
        <v>968</v>
      </c>
      <c r="K9" s="2129" t="s">
        <v>969</v>
      </c>
      <c r="L9" s="2129" t="s">
        <v>970</v>
      </c>
      <c r="M9" s="2129" t="s">
        <v>971</v>
      </c>
      <c r="N9" s="2211" t="s">
        <v>972</v>
      </c>
      <c r="O9" s="2211"/>
      <c r="P9" s="2211"/>
      <c r="Q9" s="2401" t="s">
        <v>973</v>
      </c>
      <c r="R9" s="2402"/>
      <c r="S9" s="2402"/>
      <c r="T9" s="2403"/>
      <c r="U9" s="2401" t="s">
        <v>974</v>
      </c>
      <c r="V9" s="2402"/>
      <c r="W9" s="2402"/>
      <c r="X9" s="2403"/>
      <c r="Y9" s="2103" t="s">
        <v>975</v>
      </c>
      <c r="Z9" s="2104"/>
      <c r="AA9" s="2104"/>
      <c r="AB9" s="2105"/>
      <c r="AE9" s="760">
        <v>41</v>
      </c>
    </row>
    <row customHeight="1" ht="42.75">
      <c r="A10" s="907"/>
      <c r="B10" s="907"/>
      <c r="C10" s="907"/>
      <c r="F10" s="2177"/>
      <c r="G10" s="2177"/>
      <c r="H10" s="2234"/>
      <c r="I10" s="2177"/>
      <c r="J10" s="2177"/>
      <c r="K10" s="2177"/>
      <c r="L10" s="2177"/>
      <c r="M10" s="2177"/>
      <c r="N10" s="905" t="s">
        <v>976</v>
      </c>
      <c r="O10" s="905" t="s">
        <v>977</v>
      </c>
      <c r="P10" s="906" t="s">
        <v>978</v>
      </c>
      <c r="Q10" s="917" t="s">
        <v>89</v>
      </c>
      <c r="R10" s="917" t="s">
        <v>979</v>
      </c>
      <c r="S10" s="917" t="s">
        <v>980</v>
      </c>
      <c r="T10" s="918" t="s">
        <v>981</v>
      </c>
      <c r="U10" s="917" t="s">
        <v>89</v>
      </c>
      <c r="V10" s="917" t="s">
        <v>982</v>
      </c>
      <c r="W10" s="917" t="s">
        <v>980</v>
      </c>
      <c r="X10" s="918" t="s">
        <v>981</v>
      </c>
      <c r="Y10" s="303" t="s">
        <v>983</v>
      </c>
      <c r="Z10" s="2103" t="s">
        <v>88</v>
      </c>
      <c r="AA10" s="2105"/>
      <c r="AB10" s="1051" t="s">
        <v>984</v>
      </c>
      <c r="AE10" s="760">
        <v>41</v>
      </c>
    </row>
    <row s="1644" customFormat="1" customHeight="1" ht="5.25" hidden="1">
      <c r="A11" s="1054"/>
      <c r="B11" s="1054"/>
      <c r="C11" s="1054"/>
      <c r="E11" s="1052"/>
      <c r="F11" s="2408" t="s">
        <v>376</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985</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986</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82</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9C047D-71E3-E469-14A5-0.F7084D5B}"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300</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987</v>
      </c>
      <c r="G9" s="2411" t="s">
        <v>988</v>
      </c>
      <c r="H9" s="2412"/>
      <c r="I9" s="2129" t="s">
        <v>989</v>
      </c>
      <c r="J9" s="2129"/>
      <c r="K9" s="2129" t="s">
        <v>990</v>
      </c>
      <c r="L9" s="2129"/>
      <c r="M9" s="2129"/>
      <c r="N9" s="2129"/>
      <c r="O9" s="2129"/>
      <c r="P9" s="2129"/>
      <c r="Q9" s="2129"/>
      <c r="R9" s="2129"/>
      <c r="S9" s="2129"/>
      <c r="T9" s="2129"/>
      <c r="U9" s="2129"/>
      <c r="V9" s="2129"/>
      <c r="W9" s="2129"/>
      <c r="X9" s="2129"/>
      <c r="Y9" s="2129"/>
      <c r="Z9" s="2194" t="s">
        <v>991</v>
      </c>
      <c r="AA9" s="2195"/>
      <c r="AB9" s="2129" t="s">
        <v>992</v>
      </c>
      <c r="AC9" s="2129"/>
      <c r="AD9" s="2129"/>
      <c r="AE9" s="2129"/>
      <c r="AF9" s="2177" t="s">
        <v>993</v>
      </c>
      <c r="AG9" s="2129" t="s">
        <v>994</v>
      </c>
      <c r="AH9" s="2129"/>
      <c r="AI9" s="2177" t="s">
        <v>995</v>
      </c>
      <c r="AJ9" s="2129" t="s">
        <v>996</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997</v>
      </c>
      <c r="L10" s="2103" t="s">
        <v>998</v>
      </c>
      <c r="M10" s="2105"/>
      <c r="N10" s="2129" t="s">
        <v>999</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1000</v>
      </c>
      <c r="M11" s="2177" t="s">
        <v>1001</v>
      </c>
      <c r="N11" s="2129" t="s">
        <v>1002</v>
      </c>
      <c r="O11" s="2129"/>
      <c r="P11" s="2420" t="s">
        <v>983</v>
      </c>
      <c r="Q11" s="2420" t="s">
        <v>1003</v>
      </c>
      <c r="R11" s="2420" t="s">
        <v>1004</v>
      </c>
      <c r="S11" s="2420" t="s">
        <v>1005</v>
      </c>
      <c r="T11" s="2420"/>
      <c r="U11" s="2420"/>
      <c r="V11" s="2420"/>
      <c r="W11" s="2420"/>
      <c r="X11" s="2420"/>
      <c r="Y11" s="2420"/>
      <c r="Z11" s="2196"/>
      <c r="AA11" s="2197"/>
      <c r="AB11" s="2129" t="s">
        <v>1006</v>
      </c>
      <c r="AC11" s="2129"/>
      <c r="AD11" s="2103" t="s">
        <v>1007</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89</v>
      </c>
      <c r="J12" s="1155" t="s">
        <v>1008</v>
      </c>
      <c r="K12" s="2129"/>
      <c r="L12" s="2234"/>
      <c r="M12" s="2234"/>
      <c r="N12" s="2129"/>
      <c r="O12" s="2129"/>
      <c r="P12" s="2420"/>
      <c r="Q12" s="2420"/>
      <c r="R12" s="2420"/>
      <c r="S12" s="1136" t="s">
        <v>86</v>
      </c>
      <c r="T12" s="1136" t="s">
        <v>87</v>
      </c>
      <c r="U12" s="1136" t="s">
        <v>85</v>
      </c>
      <c r="V12" s="1136" t="s">
        <v>1009</v>
      </c>
      <c r="W12" s="1136" t="s">
        <v>85</v>
      </c>
      <c r="X12" s="1136" t="s">
        <v>1010</v>
      </c>
      <c r="Y12" s="1136" t="s">
        <v>1011</v>
      </c>
      <c r="Z12" s="2202"/>
      <c r="AA12" s="2203"/>
      <c r="AB12" s="1143" t="s">
        <v>1012</v>
      </c>
      <c r="AC12" s="1143" t="s">
        <v>1013</v>
      </c>
      <c r="AD12" s="1143" t="s">
        <v>1012</v>
      </c>
      <c r="AE12" s="1143" t="s">
        <v>1013</v>
      </c>
      <c r="AF12" s="2234"/>
      <c r="AG12" s="1156" t="s">
        <v>1014</v>
      </c>
      <c r="AH12" s="1156" t="s">
        <v>1015</v>
      </c>
      <c r="AI12" s="2234"/>
      <c r="AJ12" s="1156" t="s">
        <v>1014</v>
      </c>
      <c r="AK12" s="1156" t="s">
        <v>1015</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1016</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82</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C96373-16FF-89ED-E0CE-0.1ED348EB}"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300</v>
      </c>
      <c r="G9" s="2422"/>
      <c r="H9" s="2422"/>
      <c r="I9" s="2422"/>
      <c r="J9" s="2422"/>
      <c r="K9" s="1242"/>
      <c r="L9" s="1159"/>
      <c r="M9" s="1159"/>
      <c r="N9" s="1159"/>
      <c r="O9" s="1159"/>
      <c r="P9" s="1159"/>
      <c r="Q9" s="1159"/>
      <c r="R9" s="1159"/>
      <c r="S9" s="1159"/>
      <c r="T9" s="1159"/>
      <c r="U9" s="1159"/>
      <c r="V9" s="1159"/>
      <c r="W9" s="1157">
        <v>10</v>
      </c>
    </row>
    <row customHeight="1" ht="25.5">
      <c r="E10" s="1159"/>
      <c r="F10" s="2425" t="s">
        <v>88</v>
      </c>
      <c r="G10" s="2430" t="s">
        <v>1017</v>
      </c>
      <c r="H10" s="2428" t="s">
        <v>1018</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1019</v>
      </c>
      <c r="I12" s="1234"/>
      <c r="J12" s="1228"/>
      <c r="K12" s="1236"/>
      <c r="W12" s="1157">
        <v>10</v>
      </c>
    </row>
    <row customHeight="1" ht="10.5" hidden="1">
      <c r="F13" s="1228">
        <v>1</v>
      </c>
      <c r="G13" s="1228">
        <v>2</v>
      </c>
      <c r="H13" s="1228">
        <v>3</v>
      </c>
      <c r="I13" s="1228">
        <v>4</v>
      </c>
      <c r="J13" s="1228">
        <v>5</v>
      </c>
      <c r="K13" s="1236"/>
      <c r="W13" s="1157">
        <v>0</v>
      </c>
    </row>
    <row customHeight="1" ht="11.25">
      <c r="F14" s="1227" t="s">
        <v>1020</v>
      </c>
      <c r="G14" s="2423" t="s">
        <v>1021</v>
      </c>
      <c r="H14" s="2423"/>
      <c r="I14" s="2423"/>
      <c r="J14" s="2423"/>
      <c r="K14" s="1236"/>
      <c r="W14" s="1157">
        <v>11</v>
      </c>
    </row>
    <row customHeight="1" ht="11.25">
      <c r="F15" s="1232">
        <v>1</v>
      </c>
      <c r="G15" s="692" t="s">
        <v>1022</v>
      </c>
      <c r="H15" s="1238">
        <f>SUM(I15:J15)</f>
        <v>0</v>
      </c>
      <c r="I15" s="1238">
        <f>SUM(I16:I27)</f>
        <v>0</v>
      </c>
      <c r="J15" s="1227"/>
      <c r="K15" s="1236"/>
      <c r="W15" s="1157">
        <v>11</v>
      </c>
    </row>
    <row customHeight="1" ht="24">
      <c r="F16" s="1232" t="s">
        <v>1023</v>
      </c>
      <c r="G16" s="1239" t="s">
        <v>1024</v>
      </c>
      <c r="H16" s="1238">
        <f>SUM(I16:J16)</f>
        <v>0</v>
      </c>
      <c r="I16" s="1237"/>
      <c r="J16" s="1227"/>
      <c r="K16" s="1236"/>
      <c r="W16" s="1157">
        <v>23</v>
      </c>
    </row>
    <row customHeight="1" ht="24">
      <c r="F17" s="1232" t="s">
        <v>1025</v>
      </c>
      <c r="G17" s="1239" t="s">
        <v>1026</v>
      </c>
      <c r="H17" s="1238">
        <f>SUM(I17:J17)</f>
        <v>0</v>
      </c>
      <c r="I17" s="1237"/>
      <c r="J17" s="1227"/>
      <c r="K17" s="1236"/>
      <c r="W17" s="1157">
        <v>23</v>
      </c>
    </row>
    <row customHeight="1" ht="36">
      <c r="F18" s="1232" t="s">
        <v>1027</v>
      </c>
      <c r="G18" s="1239" t="s">
        <v>1028</v>
      </c>
      <c r="H18" s="1238">
        <f>SUM(I18:J18)</f>
        <v>0</v>
      </c>
      <c r="I18" s="1237"/>
      <c r="J18" s="1227"/>
      <c r="K18" s="1236"/>
      <c r="W18" s="1157">
        <v>34</v>
      </c>
    </row>
    <row customHeight="1" ht="36">
      <c r="F19" s="1232" t="s">
        <v>1029</v>
      </c>
      <c r="G19" s="1239" t="s">
        <v>1030</v>
      </c>
      <c r="H19" s="1238">
        <f>SUM(I19:J19)</f>
        <v>0</v>
      </c>
      <c r="I19" s="1237"/>
      <c r="J19" s="1227"/>
      <c r="K19" s="1236"/>
      <c r="W19" s="1157">
        <v>34</v>
      </c>
    </row>
    <row customHeight="1" ht="48">
      <c r="F20" s="1232" t="s">
        <v>1031</v>
      </c>
      <c r="G20" s="1239" t="s">
        <v>1032</v>
      </c>
      <c r="H20" s="1238">
        <f>SUM(I20:J20)</f>
        <v>0</v>
      </c>
      <c r="I20" s="1237"/>
      <c r="J20" s="1227"/>
      <c r="K20" s="1236"/>
      <c r="W20" s="1157">
        <v>46</v>
      </c>
    </row>
    <row customHeight="1" ht="36">
      <c r="F21" s="1232" t="s">
        <v>1033</v>
      </c>
      <c r="G21" s="1239" t="s">
        <v>1034</v>
      </c>
      <c r="H21" s="1238">
        <f>SUM(I21:J21)</f>
        <v>0</v>
      </c>
      <c r="I21" s="1237"/>
      <c r="J21" s="1227"/>
      <c r="K21" s="1236"/>
      <c r="W21" s="1157">
        <v>34</v>
      </c>
    </row>
    <row customHeight="1" ht="36">
      <c r="F22" s="1232" t="s">
        <v>1035</v>
      </c>
      <c r="G22" s="1239" t="s">
        <v>1036</v>
      </c>
      <c r="H22" s="1238">
        <f>SUM(I22:J22)</f>
        <v>0</v>
      </c>
      <c r="I22" s="1237"/>
      <c r="J22" s="1227"/>
      <c r="K22" s="1236"/>
      <c r="W22" s="1157">
        <v>34</v>
      </c>
    </row>
    <row customHeight="1" ht="24">
      <c r="F23" s="1232" t="s">
        <v>1037</v>
      </c>
      <c r="G23" s="1239" t="s">
        <v>1038</v>
      </c>
      <c r="H23" s="1238">
        <f>SUM(I23:J23)</f>
        <v>0</v>
      </c>
      <c r="I23" s="1237"/>
      <c r="J23" s="1227"/>
      <c r="K23" s="1236"/>
      <c r="W23" s="1157">
        <v>23</v>
      </c>
    </row>
    <row customHeight="1" ht="24">
      <c r="F24" s="1232" t="s">
        <v>1039</v>
      </c>
      <c r="G24" s="1239" t="s">
        <v>1040</v>
      </c>
      <c r="H24" s="1238">
        <f>SUM(I24:J24)</f>
        <v>0</v>
      </c>
      <c r="I24" s="1237"/>
      <c r="J24" s="1227"/>
      <c r="K24" s="1236"/>
      <c r="W24" s="1157">
        <v>23</v>
      </c>
    </row>
    <row customHeight="1" ht="36">
      <c r="F25" s="1232" t="s">
        <v>1041</v>
      </c>
      <c r="G25" s="1239" t="s">
        <v>1042</v>
      </c>
      <c r="H25" s="1238">
        <f>SUM(I25:J25)</f>
        <v>0</v>
      </c>
      <c r="I25" s="1237"/>
      <c r="J25" s="1227"/>
      <c r="K25" s="1236"/>
      <c r="W25" s="1157">
        <v>34</v>
      </c>
    </row>
    <row customHeight="1" ht="36">
      <c r="F26" s="1232" t="s">
        <v>1043</v>
      </c>
      <c r="G26" s="1239" t="s">
        <v>1044</v>
      </c>
      <c r="H26" s="1238">
        <f>SUM(I26:J26)</f>
        <v>0</v>
      </c>
      <c r="I26" s="1237"/>
      <c r="J26" s="1227"/>
      <c r="K26" s="1236"/>
      <c r="W26" s="1157">
        <v>34</v>
      </c>
    </row>
    <row customHeight="1" ht="11.25">
      <c r="F27" s="1232" t="s">
        <v>1045</v>
      </c>
      <c r="G27" s="1239" t="s">
        <v>1046</v>
      </c>
      <c r="H27" s="1238">
        <f>SUM(I27:J27)</f>
        <v>0</v>
      </c>
      <c r="I27" s="1237"/>
      <c r="J27" s="1227"/>
      <c r="K27" s="1236"/>
      <c r="W27" s="1157">
        <v>11</v>
      </c>
    </row>
    <row customHeight="1" ht="11.25">
      <c r="F28" s="1232">
        <v>2</v>
      </c>
      <c r="G28" s="692" t="s">
        <v>1047</v>
      </c>
      <c r="H28" s="1238">
        <f>SUM(I28:J28)</f>
        <v>0</v>
      </c>
      <c r="I28" s="1238">
        <f>SUM(I29:I31)</f>
        <v>0</v>
      </c>
      <c r="J28" s="1227"/>
      <c r="K28" s="1236"/>
      <c r="W28" s="1157">
        <v>11</v>
      </c>
    </row>
    <row customHeight="1" ht="11.25">
      <c r="F29" s="1232" t="s">
        <v>709</v>
      </c>
      <c r="G29" s="1239" t="s">
        <v>1048</v>
      </c>
      <c r="H29" s="1238">
        <f>SUM(I29:J29)</f>
        <v>0</v>
      </c>
      <c r="I29" s="1237"/>
      <c r="J29" s="1227"/>
      <c r="K29" s="1236"/>
      <c r="W29" s="1157">
        <v>11</v>
      </c>
    </row>
    <row customHeight="1" ht="11.25">
      <c r="F30" s="1232" t="s">
        <v>307</v>
      </c>
      <c r="G30" s="1239" t="s">
        <v>1049</v>
      </c>
      <c r="H30" s="1238">
        <f>SUM(I30:J30)</f>
        <v>0</v>
      </c>
      <c r="I30" s="1237"/>
      <c r="J30" s="1227"/>
      <c r="K30" s="1236"/>
      <c r="W30" s="1157">
        <v>11</v>
      </c>
    </row>
    <row customHeight="1" ht="11.25">
      <c r="F31" s="1232" t="s">
        <v>310</v>
      </c>
      <c r="G31" s="1239" t="s">
        <v>1050</v>
      </c>
      <c r="H31" s="1238">
        <f>SUM(I31:J31)</f>
        <v>0</v>
      </c>
      <c r="I31" s="1237"/>
      <c r="J31" s="1227"/>
      <c r="K31" s="1236"/>
      <c r="W31" s="1157">
        <v>11</v>
      </c>
    </row>
    <row customHeight="1" ht="11.25">
      <c r="F32" s="1232">
        <v>3</v>
      </c>
      <c r="G32" s="692" t="s">
        <v>1051</v>
      </c>
      <c r="H32" s="1238">
        <f>SUM(I32:J32)</f>
        <v>0</v>
      </c>
      <c r="I32" s="1238">
        <f>SUM(I33:I34)</f>
        <v>0</v>
      </c>
      <c r="J32" s="1227"/>
      <c r="K32" s="1236"/>
      <c r="W32" s="1157">
        <v>11</v>
      </c>
    </row>
    <row customHeight="1" ht="48">
      <c r="F33" s="1232" t="s">
        <v>324</v>
      </c>
      <c r="G33" s="1239" t="s">
        <v>1052</v>
      </c>
      <c r="H33" s="1238">
        <f>SUM(I33:J33)</f>
        <v>0</v>
      </c>
      <c r="I33" s="1237"/>
      <c r="J33" s="1227"/>
      <c r="K33" s="1236"/>
      <c r="W33" s="1157">
        <v>46</v>
      </c>
    </row>
    <row customHeight="1" ht="11.25">
      <c r="F34" s="1232" t="s">
        <v>332</v>
      </c>
      <c r="G34" s="1239" t="s">
        <v>1053</v>
      </c>
      <c r="H34" s="1238">
        <f>SUM(I34:J34)</f>
        <v>0</v>
      </c>
      <c r="I34" s="1237"/>
      <c r="J34" s="1227"/>
      <c r="K34" s="1236"/>
      <c r="W34" s="1157">
        <v>11</v>
      </c>
    </row>
    <row customHeight="1" ht="11.25">
      <c r="F35" s="1232">
        <v>4</v>
      </c>
      <c r="G35" s="692" t="s">
        <v>1054</v>
      </c>
      <c r="H35" s="1238">
        <f>SUM(I35:J35)</f>
        <v>0</v>
      </c>
      <c r="I35" s="1237"/>
      <c r="J35" s="1227"/>
      <c r="K35" s="1236"/>
      <c r="W35" s="1157">
        <v>11</v>
      </c>
    </row>
    <row customHeight="1" ht="11.25">
      <c r="F36" s="1232"/>
      <c r="G36" s="695" t="s">
        <v>1055</v>
      </c>
      <c r="H36" s="1238">
        <f>SUM(I36:J36)</f>
        <v>0</v>
      </c>
      <c r="I36" s="1238">
        <f>SUM(I15,I28,I32,I35)</f>
        <v>0</v>
      </c>
      <c r="J36" s="1227"/>
      <c r="K36" s="1236"/>
      <c r="W36" s="1157">
        <v>11</v>
      </c>
    </row>
    <row customHeight="1" ht="29.25">
      <c r="F37" s="1233" t="s">
        <v>1056</v>
      </c>
      <c r="G37" s="2424" t="s">
        <v>1057</v>
      </c>
      <c r="H37" s="2424"/>
      <c r="I37" s="2424"/>
      <c r="J37" s="2424"/>
      <c r="K37" s="1236"/>
      <c r="W37" s="1157">
        <v>28</v>
      </c>
    </row>
    <row customHeight="1" ht="24">
      <c r="F38" s="1232" t="s">
        <v>109</v>
      </c>
      <c r="G38" s="692" t="s">
        <v>1058</v>
      </c>
      <c r="H38" s="1238">
        <f>SUM(I38:J38)</f>
        <v>0</v>
      </c>
      <c r="I38" s="1238">
        <f>SUM(I39,I44,I47)</f>
        <v>0</v>
      </c>
      <c r="J38" s="1227"/>
      <c r="K38" s="1236"/>
      <c r="W38" s="1157">
        <v>23</v>
      </c>
    </row>
    <row customHeight="1" ht="11.25">
      <c r="F39" s="1232" t="s">
        <v>1023</v>
      </c>
      <c r="G39" s="1239" t="s">
        <v>1022</v>
      </c>
      <c r="H39" s="1238">
        <f>SUM(I39:J39)</f>
        <v>0</v>
      </c>
      <c r="I39" s="1238">
        <f>SUM(I40:I43)</f>
        <v>0</v>
      </c>
      <c r="J39" s="1227"/>
      <c r="K39" s="1236"/>
      <c r="W39" s="1157">
        <v>11</v>
      </c>
    </row>
    <row customHeight="1" ht="24">
      <c r="F40" s="1232" t="s">
        <v>1059</v>
      </c>
      <c r="G40" s="1240" t="s">
        <v>1060</v>
      </c>
      <c r="H40" s="1238">
        <f>SUM(I40:J40)</f>
        <v>0</v>
      </c>
      <c r="I40" s="1237"/>
      <c r="J40" s="1227"/>
      <c r="K40" s="1236"/>
      <c r="W40" s="1157">
        <v>23</v>
      </c>
    </row>
    <row customHeight="1" ht="11.25">
      <c r="F41" s="1232" t="s">
        <v>1061</v>
      </c>
      <c r="G41" s="1240" t="s">
        <v>1062</v>
      </c>
      <c r="H41" s="1238">
        <f>SUM(I41:J41)</f>
        <v>0</v>
      </c>
      <c r="I41" s="1237"/>
      <c r="J41" s="1227"/>
      <c r="K41" s="1236"/>
      <c r="W41" s="1157">
        <v>11</v>
      </c>
    </row>
    <row customHeight="1" ht="11.25">
      <c r="F42" s="1232" t="s">
        <v>1063</v>
      </c>
      <c r="G42" s="1240" t="s">
        <v>1064</v>
      </c>
      <c r="H42" s="1238">
        <f>SUM(I42:J42)</f>
        <v>0</v>
      </c>
      <c r="I42" s="1237"/>
      <c r="J42" s="1227"/>
      <c r="K42" s="1236"/>
      <c r="W42" s="1157">
        <v>11</v>
      </c>
    </row>
    <row customHeight="1" ht="36">
      <c r="F43" s="1232" t="s">
        <v>1065</v>
      </c>
      <c r="G43" s="1240" t="s">
        <v>1066</v>
      </c>
      <c r="H43" s="1238">
        <f>SUM(I43:J43)</f>
        <v>0</v>
      </c>
      <c r="I43" s="1237"/>
      <c r="J43" s="1227"/>
      <c r="K43" s="1236"/>
      <c r="W43" s="1157">
        <v>34</v>
      </c>
    </row>
    <row customHeight="1" ht="11.25">
      <c r="F44" s="1232" t="s">
        <v>1025</v>
      </c>
      <c r="G44" s="1239" t="s">
        <v>1051</v>
      </c>
      <c r="H44" s="1238">
        <f>SUM(I44:J44)</f>
        <v>0</v>
      </c>
      <c r="I44" s="1238">
        <f>SUM(I45:I46)</f>
        <v>0</v>
      </c>
      <c r="J44" s="1227"/>
      <c r="K44" s="1236"/>
      <c r="W44" s="1157">
        <v>11</v>
      </c>
    </row>
    <row customHeight="1" ht="48">
      <c r="F45" s="1232" t="s">
        <v>1067</v>
      </c>
      <c r="G45" s="1240" t="s">
        <v>1052</v>
      </c>
      <c r="H45" s="1238">
        <f>SUM(I45:J45)</f>
        <v>0</v>
      </c>
      <c r="I45" s="1237"/>
      <c r="J45" s="1227"/>
      <c r="K45" s="1236"/>
      <c r="W45" s="1157">
        <v>46</v>
      </c>
    </row>
    <row customHeight="1" ht="11.25">
      <c r="F46" s="1232" t="s">
        <v>1068</v>
      </c>
      <c r="G46" s="1240" t="s">
        <v>1053</v>
      </c>
      <c r="H46" s="1238">
        <f>SUM(I46:J46)</f>
        <v>0</v>
      </c>
      <c r="I46" s="1237"/>
      <c r="J46" s="1227"/>
      <c r="K46" s="1236"/>
      <c r="W46" s="1157">
        <v>11</v>
      </c>
    </row>
    <row customHeight="1" ht="11.25">
      <c r="F47" s="1232" t="s">
        <v>1027</v>
      </c>
      <c r="G47" s="1239" t="s">
        <v>1069</v>
      </c>
      <c r="H47" s="1238">
        <f>SUM(I47:J47)</f>
        <v>0</v>
      </c>
      <c r="I47" s="1237"/>
      <c r="J47" s="1227"/>
      <c r="K47" s="1236"/>
      <c r="W47" s="1157">
        <v>11</v>
      </c>
    </row>
    <row customHeight="1" ht="24">
      <c r="F48" s="1232" t="s">
        <v>110</v>
      </c>
      <c r="G48" s="692" t="s">
        <v>1070</v>
      </c>
      <c r="H48" s="1238">
        <f>SUM(I48:J48)</f>
        <v>0</v>
      </c>
      <c r="I48" s="1238">
        <f>SUM(I49,I54,I57)</f>
        <v>0</v>
      </c>
      <c r="J48" s="1227"/>
      <c r="K48" s="1236"/>
      <c r="W48" s="1157">
        <v>23</v>
      </c>
    </row>
    <row customHeight="1" ht="11.25">
      <c r="F49" s="1232" t="s">
        <v>709</v>
      </c>
      <c r="G49" s="1239" t="s">
        <v>1022</v>
      </c>
      <c r="H49" s="1238">
        <f>SUM(I49:J49)</f>
        <v>0</v>
      </c>
      <c r="I49" s="1238">
        <f>SUM(I50:I53)</f>
        <v>0</v>
      </c>
      <c r="J49" s="1227"/>
      <c r="K49" s="1236"/>
      <c r="W49" s="1157">
        <v>11</v>
      </c>
    </row>
    <row customHeight="1" ht="24">
      <c r="F50" s="1232" t="s">
        <v>712</v>
      </c>
      <c r="G50" s="1240" t="s">
        <v>1060</v>
      </c>
      <c r="H50" s="1238">
        <f>SUM(I50:J50)</f>
        <v>0</v>
      </c>
      <c r="I50" s="1237"/>
      <c r="J50" s="1227"/>
      <c r="K50" s="1236"/>
      <c r="W50" s="1157">
        <v>23</v>
      </c>
    </row>
    <row customHeight="1" ht="11.25">
      <c r="F51" s="1232" t="s">
        <v>715</v>
      </c>
      <c r="G51" s="1240" t="s">
        <v>1062</v>
      </c>
      <c r="H51" s="1238">
        <f>SUM(I51:J51)</f>
        <v>0</v>
      </c>
      <c r="I51" s="1237"/>
      <c r="J51" s="1227"/>
      <c r="K51" s="1236"/>
      <c r="W51" s="1157">
        <v>11</v>
      </c>
    </row>
    <row customHeight="1" ht="11.25">
      <c r="F52" s="1232" t="s">
        <v>1071</v>
      </c>
      <c r="G52" s="1240" t="s">
        <v>1064</v>
      </c>
      <c r="H52" s="1238">
        <f>SUM(I52:J52)</f>
        <v>0</v>
      </c>
      <c r="I52" s="1237"/>
      <c r="J52" s="1227"/>
      <c r="K52" s="1236"/>
      <c r="W52" s="1157">
        <v>11</v>
      </c>
    </row>
    <row customHeight="1" ht="36">
      <c r="F53" s="1232" t="s">
        <v>1072</v>
      </c>
      <c r="G53" s="1240" t="s">
        <v>1066</v>
      </c>
      <c r="H53" s="1238">
        <f>SUM(I53:J53)</f>
        <v>0</v>
      </c>
      <c r="I53" s="1237"/>
      <c r="J53" s="1227"/>
      <c r="K53" s="1236"/>
      <c r="W53" s="1157">
        <v>34</v>
      </c>
    </row>
    <row customHeight="1" ht="11.25">
      <c r="F54" s="1232" t="s">
        <v>307</v>
      </c>
      <c r="G54" s="1239" t="s">
        <v>1051</v>
      </c>
      <c r="H54" s="1238">
        <f>SUM(I54:J54)</f>
        <v>0</v>
      </c>
      <c r="I54" s="1238">
        <f>SUM(I55:I56)</f>
        <v>0</v>
      </c>
      <c r="J54" s="1227"/>
      <c r="K54" s="1236"/>
      <c r="W54" s="1157">
        <v>11</v>
      </c>
    </row>
    <row customHeight="1" ht="48">
      <c r="F55" s="1232" t="s">
        <v>719</v>
      </c>
      <c r="G55" s="1240" t="s">
        <v>1052</v>
      </c>
      <c r="H55" s="1238">
        <f>SUM(I55:J55)</f>
        <v>0</v>
      </c>
      <c r="I55" s="1237"/>
      <c r="J55" s="1227"/>
      <c r="K55" s="1236"/>
      <c r="W55" s="1157">
        <v>46</v>
      </c>
    </row>
    <row customHeight="1" ht="11.25">
      <c r="F56" s="1232" t="s">
        <v>721</v>
      </c>
      <c r="G56" s="1240" t="s">
        <v>1053</v>
      </c>
      <c r="H56" s="1238">
        <f>SUM(I56:J56)</f>
        <v>0</v>
      </c>
      <c r="I56" s="1237"/>
      <c r="J56" s="1227"/>
      <c r="K56" s="1236"/>
      <c r="W56" s="1157">
        <v>11</v>
      </c>
    </row>
    <row customHeight="1" ht="11.25">
      <c r="F57" s="1232" t="s">
        <v>310</v>
      </c>
      <c r="G57" s="1239" t="s">
        <v>1069</v>
      </c>
      <c r="H57" s="1238">
        <f>SUM(I57:J57)</f>
        <v>0</v>
      </c>
      <c r="I57" s="1237"/>
      <c r="J57" s="1227"/>
      <c r="K57" s="1236"/>
      <c r="W57" s="1157">
        <v>11</v>
      </c>
    </row>
    <row customHeight="1" ht="11.25">
      <c r="F58" s="1232"/>
      <c r="G58" s="1241" t="s">
        <v>1055</v>
      </c>
      <c r="H58" s="1238">
        <f>SUM(I58:J58)</f>
        <v>0</v>
      </c>
      <c r="I58" s="1238">
        <f>SUM(I38,I48)</f>
        <v>0</v>
      </c>
      <c r="J58" s="1227"/>
      <c r="K58" s="1236"/>
      <c r="W58" s="1157">
        <v>11</v>
      </c>
    </row>
    <row customHeight="1" ht="10.5" hidden="1">
      <c r="A59" s="1168" t="s">
        <v>82</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0F50DB-DCA6-4EED-F7EA-0.CCD84B0B}"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1073</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1074</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300</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88</v>
      </c>
      <c r="G11" s="2207" t="s">
        <v>1075</v>
      </c>
      <c r="H11" s="2439" t="s">
        <v>1076</v>
      </c>
      <c r="I11" s="2439" t="s">
        <v>1077</v>
      </c>
      <c r="J11" s="2440"/>
      <c r="K11" s="2440"/>
      <c r="L11" s="2440"/>
      <c r="M11" s="2440"/>
      <c r="N11" s="2440"/>
      <c r="O11" s="2211" t="s">
        <v>1078</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1078</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1078</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1079</v>
      </c>
      <c r="P12" s="2211"/>
      <c r="Q12" s="2211"/>
      <c r="R12" s="2211"/>
      <c r="S12" s="2211" t="s">
        <v>1080</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1081</v>
      </c>
      <c r="BU12" s="2389"/>
      <c r="BV12" s="2389"/>
      <c r="BW12" s="2435"/>
      <c r="BX12" s="2388" t="s">
        <v>1082</v>
      </c>
      <c r="BY12" s="2389"/>
      <c r="BZ12" s="2389"/>
      <c r="CA12" s="2435"/>
      <c r="CB12" s="2388" t="s">
        <v>1083</v>
      </c>
      <c r="CC12" s="2435"/>
      <c r="CD12" s="2388" t="s">
        <v>1084</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1085</v>
      </c>
      <c r="CZ12" s="2389"/>
      <c r="DA12" s="2389"/>
      <c r="DB12" s="2389"/>
      <c r="DC12" s="2389"/>
      <c r="DD12" s="2435"/>
      <c r="DE12" s="2388" t="s">
        <v>1086</v>
      </c>
      <c r="DF12" s="2435"/>
      <c r="DG12" s="2388" t="s">
        <v>1084</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1087</v>
      </c>
      <c r="P13" s="2211"/>
      <c r="Q13" s="2211"/>
      <c r="R13" s="2211"/>
      <c r="S13" s="2338" t="s">
        <v>1088</v>
      </c>
      <c r="T13" s="2390"/>
      <c r="U13" s="2129" t="s">
        <v>1089</v>
      </c>
      <c r="V13" s="2129"/>
      <c r="W13" s="2129"/>
      <c r="X13" s="2129"/>
      <c r="Y13" s="2129" t="s">
        <v>1090</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1091</v>
      </c>
      <c r="BU13" s="2390"/>
      <c r="BV13" s="2338" t="s">
        <v>1092</v>
      </c>
      <c r="BW13" s="2390"/>
      <c r="BX13" s="2338" t="s">
        <v>1093</v>
      </c>
      <c r="BY13" s="2390"/>
      <c r="BZ13" s="2338" t="s">
        <v>1094</v>
      </c>
      <c r="CA13" s="2390"/>
      <c r="CB13" s="2338" t="s">
        <v>1095</v>
      </c>
      <c r="CC13" s="2390"/>
      <c r="CD13" s="2338" t="s">
        <v>1096</v>
      </c>
      <c r="CE13" s="2390"/>
      <c r="CF13" s="2338" t="s">
        <v>1097</v>
      </c>
      <c r="CG13" s="2390"/>
      <c r="CH13" s="2388" t="s">
        <v>1098</v>
      </c>
      <c r="CI13" s="2389"/>
      <c r="CJ13" s="2389"/>
      <c r="CK13" s="2435"/>
      <c r="CL13" s="2438"/>
      <c r="CM13" s="2436"/>
      <c r="CN13" s="2436"/>
      <c r="CO13" s="2436"/>
      <c r="CP13" s="2436"/>
      <c r="CQ13" s="2436"/>
      <c r="CR13" s="2436"/>
      <c r="CS13" s="2436"/>
      <c r="CT13" s="2436"/>
      <c r="CU13" s="2436"/>
      <c r="CV13" s="2436"/>
      <c r="CW13" s="2436"/>
      <c r="CX13" s="2455"/>
      <c r="CY13" s="2338" t="s">
        <v>1099</v>
      </c>
      <c r="CZ13" s="2390"/>
      <c r="DA13" s="2338" t="s">
        <v>1100</v>
      </c>
      <c r="DB13" s="2390"/>
      <c r="DC13" s="2338" t="s">
        <v>1101</v>
      </c>
      <c r="DD13" s="2390"/>
      <c r="DE13" s="2338" t="s">
        <v>1102</v>
      </c>
      <c r="DF13" s="2390"/>
      <c r="DG13" s="2388" t="s">
        <v>1103</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1104</v>
      </c>
      <c r="P14" s="2390"/>
      <c r="Q14" s="2338" t="s">
        <v>1105</v>
      </c>
      <c r="R14" s="2390"/>
      <c r="S14" s="2339"/>
      <c r="T14" s="2215"/>
      <c r="U14" s="2338" t="s">
        <v>836</v>
      </c>
      <c r="V14" s="2390"/>
      <c r="W14" s="2338" t="s">
        <v>839</v>
      </c>
      <c r="X14" s="2390"/>
      <c r="Y14" s="2338" t="s">
        <v>836</v>
      </c>
      <c r="Z14" s="2390"/>
      <c r="AA14" s="2338" t="s">
        <v>846</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1106</v>
      </c>
      <c r="CI14" s="2390"/>
      <c r="CJ14" s="2338" t="s">
        <v>1107</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1108</v>
      </c>
      <c r="DH14" s="2390"/>
      <c r="DI14" s="2338" t="s">
        <v>1109</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826</v>
      </c>
      <c r="P16" s="2435"/>
      <c r="Q16" s="2388" t="s">
        <v>828</v>
      </c>
      <c r="R16" s="2435"/>
      <c r="S16" s="2388" t="s">
        <v>832</v>
      </c>
      <c r="T16" s="2435"/>
      <c r="U16" s="2388" t="s">
        <v>837</v>
      </c>
      <c r="V16" s="2435"/>
      <c r="W16" s="2388" t="s">
        <v>840</v>
      </c>
      <c r="X16" s="2435"/>
      <c r="Y16" s="2388" t="s">
        <v>844</v>
      </c>
      <c r="Z16" s="2435"/>
      <c r="AA16" s="2388" t="s">
        <v>847</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558</v>
      </c>
      <c r="BU16" s="2435"/>
      <c r="BV16" s="2388" t="s">
        <v>558</v>
      </c>
      <c r="BW16" s="2435"/>
      <c r="BX16" s="2388" t="s">
        <v>558</v>
      </c>
      <c r="BY16" s="2435"/>
      <c r="BZ16" s="2388" t="s">
        <v>558</v>
      </c>
      <c r="CA16" s="2435"/>
      <c r="CB16" s="2388" t="s">
        <v>1110</v>
      </c>
      <c r="CC16" s="2435"/>
      <c r="CD16" s="2388" t="s">
        <v>558</v>
      </c>
      <c r="CE16" s="2435"/>
      <c r="CF16" s="2388" t="s">
        <v>1111</v>
      </c>
      <c r="CG16" s="2435"/>
      <c r="CH16" s="2388" t="s">
        <v>1112</v>
      </c>
      <c r="CI16" s="2435"/>
      <c r="CJ16" s="2388" t="s">
        <v>1112</v>
      </c>
      <c r="CK16" s="2435"/>
      <c r="CL16" s="2438"/>
      <c r="CM16" s="2436"/>
      <c r="CN16" s="2436"/>
      <c r="CO16" s="2436"/>
      <c r="CP16" s="2436"/>
      <c r="CQ16" s="2436"/>
      <c r="CR16" s="2436"/>
      <c r="CS16" s="2436"/>
      <c r="CT16" s="2436"/>
      <c r="CU16" s="2436"/>
      <c r="CV16" s="2436"/>
      <c r="CW16" s="2436"/>
      <c r="CX16" s="2455"/>
      <c r="CY16" s="2338" t="s">
        <v>558</v>
      </c>
      <c r="CZ16" s="2390"/>
      <c r="DA16" s="2338" t="s">
        <v>558</v>
      </c>
      <c r="DB16" s="2390"/>
      <c r="DC16" s="2338" t="s">
        <v>558</v>
      </c>
      <c r="DD16" s="2390"/>
      <c r="DE16" s="2388" t="s">
        <v>1110</v>
      </c>
      <c r="DF16" s="2435"/>
      <c r="DG16" s="2388" t="s">
        <v>1113</v>
      </c>
      <c r="DH16" s="2435"/>
      <c r="DI16" s="2388" t="s">
        <v>1113</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1114</v>
      </c>
      <c r="P17" s="1193" t="s">
        <v>1115</v>
      </c>
      <c r="Q17" s="1193" t="s">
        <v>1114</v>
      </c>
      <c r="R17" s="1193" t="s">
        <v>1115</v>
      </c>
      <c r="S17" s="1193" t="s">
        <v>1114</v>
      </c>
      <c r="T17" s="1193" t="s">
        <v>1115</v>
      </c>
      <c r="U17" s="1193" t="s">
        <v>1114</v>
      </c>
      <c r="V17" s="1193" t="s">
        <v>1115</v>
      </c>
      <c r="W17" s="1193" t="s">
        <v>1114</v>
      </c>
      <c r="X17" s="1193" t="s">
        <v>1115</v>
      </c>
      <c r="Y17" s="1193" t="s">
        <v>1114</v>
      </c>
      <c r="Z17" s="1193" t="s">
        <v>1115</v>
      </c>
      <c r="AA17" s="1193" t="s">
        <v>1114</v>
      </c>
      <c r="AB17" s="1193" t="s">
        <v>1115</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1114</v>
      </c>
      <c r="BU17" s="1193" t="s">
        <v>1115</v>
      </c>
      <c r="BV17" s="1193" t="s">
        <v>1114</v>
      </c>
      <c r="BW17" s="1193" t="s">
        <v>1115</v>
      </c>
      <c r="BX17" s="1193" t="s">
        <v>1114</v>
      </c>
      <c r="BY17" s="1193" t="s">
        <v>1115</v>
      </c>
      <c r="BZ17" s="1193" t="s">
        <v>1114</v>
      </c>
      <c r="CA17" s="1193" t="s">
        <v>1115</v>
      </c>
      <c r="CB17" s="1193" t="s">
        <v>1114</v>
      </c>
      <c r="CC17" s="1193" t="s">
        <v>1115</v>
      </c>
      <c r="CD17" s="1193" t="s">
        <v>1114</v>
      </c>
      <c r="CE17" s="1193" t="s">
        <v>1115</v>
      </c>
      <c r="CF17" s="1193" t="s">
        <v>1114</v>
      </c>
      <c r="CG17" s="1193" t="s">
        <v>1115</v>
      </c>
      <c r="CH17" s="1193" t="s">
        <v>1114</v>
      </c>
      <c r="CI17" s="1193" t="s">
        <v>1115</v>
      </c>
      <c r="CJ17" s="1193" t="s">
        <v>1114</v>
      </c>
      <c r="CK17" s="1193" t="s">
        <v>1115</v>
      </c>
      <c r="CL17" s="2438"/>
      <c r="CM17" s="2436"/>
      <c r="CN17" s="2436"/>
      <c r="CO17" s="2436"/>
      <c r="CP17" s="2436"/>
      <c r="CQ17" s="2436"/>
      <c r="CR17" s="2436"/>
      <c r="CS17" s="2436"/>
      <c r="CT17" s="2436"/>
      <c r="CU17" s="2436"/>
      <c r="CV17" s="2436"/>
      <c r="CW17" s="2436"/>
      <c r="CX17" s="2455"/>
      <c r="CY17" s="1193" t="s">
        <v>1114</v>
      </c>
      <c r="CZ17" s="1193" t="s">
        <v>1115</v>
      </c>
      <c r="DA17" s="1193" t="s">
        <v>1114</v>
      </c>
      <c r="DB17" s="1193" t="s">
        <v>1115</v>
      </c>
      <c r="DC17" s="1193" t="s">
        <v>1114</v>
      </c>
      <c r="DD17" s="1193" t="s">
        <v>1115</v>
      </c>
      <c r="DE17" s="1193" t="s">
        <v>1114</v>
      </c>
      <c r="DF17" s="1193" t="s">
        <v>1115</v>
      </c>
      <c r="DG17" s="1193" t="s">
        <v>1114</v>
      </c>
      <c r="DH17" s="1193" t="s">
        <v>1115</v>
      </c>
      <c r="DI17" s="1193" t="s">
        <v>1114</v>
      </c>
      <c r="DJ17" s="1193" t="s">
        <v>1115</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82</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D1BA9D-4EF5-9A15-1245-0.2C4DC1DE}"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689</v>
      </c>
      <c r="D2" s="541"/>
      <c r="E2" s="665"/>
      <c r="F2" s="1763"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105</v>
      </c>
      <c r="F9" s="2370"/>
      <c r="G9" s="818" t="str">
        <f>IF(G8="","",INDEX(DIFFERENTIATION_UNMERGE_VD,MATCH(G8,DIFFERENTIATION_ID_DIFF,0)))</f>
        <v/>
      </c>
      <c r="H9" s="818" t="str">
        <f>IF(H8="","",INDEX(DIFFERENTIATION_UNMERGE_VD,MATCH(H8,DIFFERENTIATION_ID_DIFF,0)))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9" s="2129" t="s">
        <v>301</v>
      </c>
      <c r="S9" s="507">
        <v>15</v>
      </c>
    </row>
    <row s="1637" customFormat="1" customHeight="1" ht="15.75">
      <c r="A10" s="761"/>
      <c r="C10" s="178"/>
      <c r="D10" s="713"/>
      <c r="E10" s="2369" t="s">
        <v>564</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565</v>
      </c>
      <c r="F11" s="2370"/>
      <c r="G11" s="818" t="str">
        <f>IF(G8="","",INDEX(DIFFERENTIATION_UNMERGE_SYSTEM,MATCH(G8,DIFFERENTIATION_ID_DIFF,0)))</f>
        <v/>
      </c>
      <c r="H11" s="818" t="str">
        <f>IF(H8="","",INDEX(DIFFERENTIATION_UNMERGE_SYSTEM,MATCH(H8,DIFFERENTIATION_ID_DIFF,0)))</f>
        <v>Централизованная система теплоснабжения г. Волгореченск</v>
      </c>
      <c r="I11" s="2129"/>
      <c r="R11" s="677"/>
      <c r="S11" s="760">
        <v>15</v>
      </c>
    </row>
    <row s="1637" customFormat="1" customHeight="1" ht="15.75">
      <c r="A12" s="761"/>
      <c r="C12" s="178"/>
      <c r="D12" s="2371" t="s">
        <v>300</v>
      </c>
      <c r="E12" s="2372"/>
      <c r="F12" s="2372"/>
      <c r="G12" s="889"/>
      <c r="H12" s="889"/>
      <c r="I12" s="2129"/>
      <c r="R12" s="677"/>
      <c r="S12" s="760">
        <v>15</v>
      </c>
    </row>
    <row customHeight="1" ht="36">
      <c r="C13" s="178"/>
      <c r="D13" s="763" t="s">
        <v>88</v>
      </c>
      <c r="E13" s="762" t="s">
        <v>302</v>
      </c>
      <c r="F13" s="762" t="s">
        <v>566</v>
      </c>
      <c r="G13" s="810" t="s">
        <v>303</v>
      </c>
      <c r="H13" s="756" t="s">
        <v>303</v>
      </c>
      <c r="I13" s="2129"/>
      <c r="S13" s="507">
        <v>34</v>
      </c>
    </row>
    <row customHeight="1" ht="15" hidden="1">
      <c r="C14" s="178"/>
      <c r="D14" s="595" t="s">
        <v>109</v>
      </c>
      <c r="E14" s="595" t="s">
        <v>110</v>
      </c>
      <c r="F14" s="595" t="s">
        <v>90</v>
      </c>
      <c r="G14" s="661" t="str">
        <f>G1&amp;".1"</f>
        <v>.1</v>
      </c>
      <c r="H14" s="661" t="str">
        <f>H1&amp;".1"</f>
        <v>4.1</v>
      </c>
      <c r="I14" s="291"/>
      <c r="S14" s="507">
        <v>0</v>
      </c>
    </row>
    <row customHeight="1" ht="15.75">
      <c r="A15" s="507"/>
      <c r="C15" s="528"/>
      <c r="D15" s="523">
        <v>1</v>
      </c>
      <c r="E15" s="1932" t="str">
        <f>TP_P_A</f>
        <v>Количество поданных заявок</v>
      </c>
      <c r="F15" s="523" t="s">
        <v>1116</v>
      </c>
      <c r="G15" s="687"/>
      <c r="H15" s="687">
        <v>0</v>
      </c>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32" t="str">
        <f>TP_P_B</f>
        <v>Количество рассмотренных заявок</v>
      </c>
      <c r="F16" s="523" t="s">
        <v>1116</v>
      </c>
      <c r="G16" s="687"/>
      <c r="H16" s="687">
        <v>0</v>
      </c>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1116</v>
      </c>
      <c r="G17" s="687"/>
      <c r="H17" s="687">
        <v>0</v>
      </c>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306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633.07</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1117</v>
      </c>
      <c r="E20" s="690"/>
      <c r="F20" s="511"/>
      <c r="G20" s="511"/>
      <c r="H20" s="511"/>
      <c r="I20" s="1765"/>
      <c r="S20" s="507">
        <v>0</v>
      </c>
    </row>
    <row customHeight="1" ht="29.25">
      <c r="C21" s="453"/>
      <c r="D21" s="541" t="s">
        <v>313</v>
      </c>
      <c r="E21" s="672" t="s">
        <v>117</v>
      </c>
      <c r="F21" s="1763" t="str">
        <f>IF(TEMPLATE_SPHERE="HEAT","Гкал/час","тыс. куб. м/сутки")</f>
        <v>Гкал/час</v>
      </c>
      <c r="G21" s="682"/>
      <c r="H21" s="682">
        <v>633.07</v>
      </c>
      <c r="I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1118</v>
      </c>
      <c r="F22" s="574"/>
      <c r="G22" s="574"/>
      <c r="H22" s="574"/>
      <c r="I22" s="2173"/>
      <c r="R22" s="507"/>
      <c r="S22" s="507">
        <v>15</v>
      </c>
    </row>
    <row customHeight="1" ht="22.5" hidden="1">
      <c r="A23" s="451" t="s">
        <v>82</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08504B-9E1F-FEDF-9F1C-0.A2ACD8AF}"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300</v>
      </c>
      <c r="E9" s="2211"/>
      <c r="F9" s="2211"/>
      <c r="G9" s="2391" t="s">
        <v>301</v>
      </c>
      <c r="Q9" s="85">
        <v>14</v>
      </c>
    </row>
    <row customHeight="1" ht="24">
      <c r="C10" s="98"/>
      <c r="D10" s="107" t="s">
        <v>88</v>
      </c>
      <c r="E10" s="110" t="s">
        <v>302</v>
      </c>
      <c r="F10" s="110" t="s">
        <v>390</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306</v>
      </c>
      <c r="G12" s="153"/>
      <c r="Q12" s="85">
        <v>62</v>
      </c>
    </row>
    <row customHeight="1" ht="24">
      <c r="A13" s="194"/>
      <c r="C13" s="98"/>
      <c r="D13" s="149" t="s">
        <v>1023</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306</v>
      </c>
      <c r="G13" s="153"/>
      <c r="Q13" s="85">
        <v>23</v>
      </c>
    </row>
    <row customHeight="1" ht="15">
      <c r="A14" s="194"/>
      <c r="C14" s="98"/>
      <c r="D14" s="149" t="s">
        <v>1059</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1025</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306</v>
      </c>
      <c r="G16" s="339"/>
      <c r="Q16" s="85">
        <v>14</v>
      </c>
    </row>
    <row customHeight="1" ht="15">
      <c r="A17" s="194"/>
      <c r="C17" s="98"/>
      <c r="D17" s="149" t="s">
        <v>1067</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1027</v>
      </c>
      <c r="E19" s="885" t="s">
        <v>1121</v>
      </c>
      <c r="F19" s="387"/>
      <c r="G19" s="339" t="s">
        <v>1122</v>
      </c>
      <c r="I19" s="502"/>
      <c r="J19" s="502"/>
      <c r="Q19" s="760">
        <v>0</v>
      </c>
    </row>
    <row s="1637" customFormat="1" customHeight="1" ht="15">
      <c r="A20" s="345"/>
      <c r="B20" s="148"/>
      <c r="C20" s="309"/>
      <c r="D20" s="887">
        <v>2</v>
      </c>
      <c r="E20" s="332" t="s">
        <v>1123</v>
      </c>
      <c r="F20" s="200" t="s">
        <v>306</v>
      </c>
      <c r="G20" s="339"/>
      <c r="I20" s="352"/>
      <c r="J20" s="352"/>
      <c r="Q20" s="344">
        <v>14</v>
      </c>
    </row>
    <row s="1637" customFormat="1" customHeight="1" ht="18.75" hidden="1">
      <c r="A21" s="345"/>
      <c r="B21" s="148"/>
      <c r="C21" s="309"/>
      <c r="D21" s="335" t="s">
        <v>636</v>
      </c>
      <c r="E21" s="334"/>
      <c r="F21" s="333"/>
      <c r="G21" s="343"/>
      <c r="H21" s="336"/>
      <c r="I21" s="352"/>
      <c r="J21" s="352"/>
      <c r="Q21" s="344">
        <v>0</v>
      </c>
    </row>
    <row customHeight="1" ht="15.75">
      <c r="A22" s="194"/>
      <c r="C22" s="98"/>
      <c r="D22" s="111"/>
      <c r="E22" s="205" t="s">
        <v>322</v>
      </c>
      <c r="F22" s="340"/>
      <c r="G22" s="341"/>
      <c r="Q22" s="85">
        <v>15</v>
      </c>
    </row>
    <row s="1637" customFormat="1" customHeight="1" ht="22.5" hidden="1">
      <c r="A23" s="345"/>
      <c r="B23" s="1162"/>
      <c r="C23" s="378"/>
      <c r="D23" s="1675" t="s">
        <v>110</v>
      </c>
      <c r="E23" s="199" t="s">
        <v>1124</v>
      </c>
      <c r="F23" s="1672" t="s">
        <v>306</v>
      </c>
      <c r="G23" s="347"/>
      <c r="I23" s="1626"/>
      <c r="J23" s="1626"/>
      <c r="Q23" s="1633">
        <v>0</v>
      </c>
    </row>
    <row s="1637" customFormat="1" customHeight="1" ht="14.25" hidden="1">
      <c r="A24" s="345"/>
      <c r="B24" s="1162"/>
      <c r="C24" s="378"/>
      <c r="D24" s="1675" t="s">
        <v>709</v>
      </c>
      <c r="E24" s="1674" t="s">
        <v>1125</v>
      </c>
      <c r="F24" s="1672" t="s">
        <v>306</v>
      </c>
      <c r="G24" s="339"/>
      <c r="I24" s="1626"/>
      <c r="J24" s="1626"/>
      <c r="Q24" s="1633">
        <v>0</v>
      </c>
    </row>
    <row s="1637" customFormat="1" customHeight="1" ht="14.25" hidden="1">
      <c r="A25" s="345"/>
      <c r="B25" s="1162"/>
      <c r="C25" s="378"/>
      <c r="D25" s="1675" t="s">
        <v>712</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82</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FF748B-4C13-3EAA-2739-0.BD5E7E02}"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689</v>
      </c>
      <c r="D2" s="1675"/>
      <c r="E2" s="201"/>
      <c r="F2" s="1672"/>
      <c r="G2" s="1672" t="s">
        <v>306</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689</v>
      </c>
      <c r="D4" s="1675"/>
      <c r="E4" s="207" t="s">
        <v>1128</v>
      </c>
      <c r="F4" s="1672"/>
      <c r="G4" s="259"/>
      <c r="H4" s="1672" t="s">
        <v>306</v>
      </c>
      <c r="K4" s="1626"/>
      <c r="L4" s="1626"/>
      <c r="M4" s="1633">
        <v>0</v>
      </c>
    </row>
    <row s="1637" customFormat="1" customHeight="1" ht="14.25" hidden="1">
      <c r="A5" s="1364"/>
      <c r="B5" s="1162"/>
      <c r="C5" s="346"/>
      <c r="K5" s="1626"/>
      <c r="L5" s="1626"/>
      <c r="M5" s="1633">
        <v>0</v>
      </c>
    </row>
    <row s="1637" customFormat="1" customHeight="1" ht="18.75" hidden="1">
      <c r="A6" s="1685"/>
      <c r="B6" s="1162"/>
      <c r="C6" s="1732" t="s">
        <v>689</v>
      </c>
      <c r="D6" s="1675"/>
      <c r="E6" s="208" t="s">
        <v>1129</v>
      </c>
      <c r="F6" s="1672"/>
      <c r="G6" s="259"/>
      <c r="H6" s="1672" t="s">
        <v>306</v>
      </c>
      <c r="K6" s="1626"/>
      <c r="L6" s="1626"/>
      <c r="M6" s="1633">
        <v>0</v>
      </c>
    </row>
    <row s="1637" customFormat="1" customHeight="1" ht="14.25" hidden="1">
      <c r="A7" s="1364"/>
      <c r="B7" s="1162"/>
      <c r="C7" s="346"/>
      <c r="K7" s="1626"/>
      <c r="L7" s="1626"/>
      <c r="M7" s="1633">
        <v>0</v>
      </c>
    </row>
    <row s="1637" customFormat="1" customHeight="1" ht="18.75" hidden="1">
      <c r="A8" s="1685"/>
      <c r="B8" s="1162"/>
      <c r="C8" s="1732" t="s">
        <v>689</v>
      </c>
      <c r="D8" s="1675"/>
      <c r="E8" s="208" t="s">
        <v>1130</v>
      </c>
      <c r="F8" s="1672"/>
      <c r="G8" s="259"/>
      <c r="H8" s="1672" t="s">
        <v>306</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689</v>
      </c>
      <c r="D10" s="1675"/>
      <c r="E10" s="208" t="s">
        <v>1131</v>
      </c>
      <c r="F10" s="1672"/>
      <c r="G10" s="1676"/>
      <c r="H10" s="1672" t="s">
        <v>306</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300</v>
      </c>
      <c r="E18" s="2211"/>
      <c r="F18" s="2211"/>
      <c r="G18" s="2211"/>
      <c r="H18" s="2211"/>
      <c r="I18" s="2391" t="s">
        <v>301</v>
      </c>
      <c r="M18" s="85">
        <v>21</v>
      </c>
    </row>
    <row customHeight="1" ht="21.75">
      <c r="C19" s="98"/>
      <c r="D19" s="107" t="s">
        <v>88</v>
      </c>
      <c r="E19" s="110" t="s">
        <v>302</v>
      </c>
      <c r="F19" s="110"/>
      <c r="G19" s="110" t="s">
        <v>303</v>
      </c>
      <c r="H19" s="110" t="s">
        <v>390</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1023</v>
      </c>
      <c r="E22" s="196" t="s">
        <v>1134</v>
      </c>
      <c r="F22" s="200"/>
      <c r="G22" s="1739"/>
      <c r="H22" s="200" t="s">
        <v>306</v>
      </c>
      <c r="I22" s="153" t="s">
        <v>1135</v>
      </c>
      <c r="M22" s="85">
        <v>20</v>
      </c>
    </row>
    <row customHeight="1" ht="60">
      <c r="A23" s="1685"/>
      <c r="C23" s="98"/>
      <c r="D23" s="149" t="s">
        <v>1025</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306</v>
      </c>
      <c r="H24" s="215"/>
      <c r="I24" s="261" t="s">
        <v>631</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324</v>
      </c>
      <c r="E26" s="201"/>
      <c r="F26" s="200"/>
      <c r="G26" s="200" t="s">
        <v>306</v>
      </c>
      <c r="H26" s="215"/>
      <c r="I26" s="2171" t="s">
        <v>1138</v>
      </c>
      <c r="M26" s="85">
        <v>14</v>
      </c>
    </row>
    <row customHeight="1" ht="15.75">
      <c r="A27" s="1685" t="s">
        <v>109</v>
      </c>
      <c r="C27" s="98"/>
      <c r="D27" s="111"/>
      <c r="E27" s="205" t="s">
        <v>322</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754</v>
      </c>
      <c r="E29" s="207" t="s">
        <v>1128</v>
      </c>
      <c r="F29" s="200"/>
      <c r="G29" s="259"/>
      <c r="H29" s="200" t="s">
        <v>306</v>
      </c>
      <c r="I29" s="2171" t="s">
        <v>1139</v>
      </c>
      <c r="M29" s="85">
        <v>20</v>
      </c>
    </row>
    <row customHeight="1" ht="15.75">
      <c r="A30" s="1685" t="s">
        <v>110</v>
      </c>
      <c r="C30" s="98"/>
      <c r="D30" s="111"/>
      <c r="E30" s="205" t="s">
        <v>322</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313</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1140</v>
      </c>
      <c r="E33" s="208" t="s">
        <v>1129</v>
      </c>
      <c r="F33" s="200"/>
      <c r="G33" s="259"/>
      <c r="H33" s="200" t="s">
        <v>306</v>
      </c>
      <c r="I33" s="2171" t="s">
        <v>1141</v>
      </c>
      <c r="M33" s="85">
        <v>14</v>
      </c>
    </row>
    <row customHeight="1" ht="15.75">
      <c r="A34" s="1685" t="s">
        <v>90</v>
      </c>
      <c r="C34" s="98"/>
      <c r="D34" s="111"/>
      <c r="E34" s="206" t="s">
        <v>322</v>
      </c>
      <c r="F34" s="202"/>
      <c r="G34" s="202"/>
      <c r="H34" s="203"/>
      <c r="I34" s="2173"/>
      <c r="M34" s="85">
        <v>15</v>
      </c>
    </row>
    <row customHeight="1" ht="25.5">
      <c r="A35" s="1685"/>
      <c r="C35" s="98"/>
      <c r="D35" s="149" t="s">
        <v>882</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1142</v>
      </c>
      <c r="E36" s="208" t="s">
        <v>1130</v>
      </c>
      <c r="F36" s="200"/>
      <c r="G36" s="259"/>
      <c r="H36" s="200" t="s">
        <v>306</v>
      </c>
      <c r="I36" s="2145" t="s">
        <v>1143</v>
      </c>
      <c r="M36" s="85">
        <v>14</v>
      </c>
    </row>
    <row customHeight="1" ht="15.75">
      <c r="A37" s="1685" t="s">
        <v>91</v>
      </c>
      <c r="C37" s="98"/>
      <c r="D37" s="111"/>
      <c r="E37" s="206" t="s">
        <v>322</v>
      </c>
      <c r="F37" s="202"/>
      <c r="G37" s="202"/>
      <c r="H37" s="203"/>
      <c r="I37" s="2145"/>
      <c r="M37" s="85">
        <v>15</v>
      </c>
    </row>
    <row customHeight="1" ht="27">
      <c r="A38" s="1685"/>
      <c r="C38" s="98"/>
      <c r="D38" s="149" t="s">
        <v>883</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884</v>
      </c>
      <c r="E39" s="208" t="s">
        <v>1131</v>
      </c>
      <c r="F39" s="200"/>
      <c r="G39" s="209"/>
      <c r="H39" s="200" t="s">
        <v>306</v>
      </c>
      <c r="I39" s="2171" t="s">
        <v>1144</v>
      </c>
      <c r="L39" s="157" t="s">
        <v>1132</v>
      </c>
      <c r="M39" s="85">
        <v>14</v>
      </c>
    </row>
    <row customHeight="1" ht="15.75">
      <c r="A40" s="1685" t="s">
        <v>111</v>
      </c>
      <c r="C40" s="98"/>
      <c r="D40" s="111"/>
      <c r="E40" s="206" t="s">
        <v>322</v>
      </c>
      <c r="F40" s="202"/>
      <c r="G40" s="202"/>
      <c r="H40" s="203"/>
      <c r="I40" s="2173"/>
      <c r="M40" s="85">
        <v>15</v>
      </c>
    </row>
    <row s="1825" customFormat="1" customHeight="1" ht="3">
      <c r="A41" s="1685"/>
      <c r="K41" s="198"/>
      <c r="L41" s="198"/>
      <c r="M41" s="142">
        <v>3</v>
      </c>
    </row>
    <row customHeight="1" ht="26.25">
      <c r="D42" s="1683" t="s">
        <v>804</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82</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5AD23E-24E6-3BBC-C7CD-0.2D02560A}"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306</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306</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306</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306</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300</v>
      </c>
      <c r="F19" s="2211"/>
      <c r="G19" s="2211"/>
      <c r="H19" s="2211"/>
      <c r="I19" s="2211"/>
      <c r="J19" s="2211"/>
      <c r="K19" s="2211"/>
      <c r="L19" s="2211"/>
      <c r="M19" s="2391" t="s">
        <v>301</v>
      </c>
      <c r="AH19" s="376">
        <v>21</v>
      </c>
    </row>
    <row customHeight="1" ht="21.75">
      <c r="D20" s="378"/>
      <c r="E20" s="2279" t="s">
        <v>88</v>
      </c>
      <c r="F20" s="2226" t="s">
        <v>124</v>
      </c>
      <c r="G20" s="2226" t="s">
        <v>125</v>
      </c>
      <c r="H20" s="2388" t="s">
        <v>1148</v>
      </c>
      <c r="I20" s="2389"/>
      <c r="J20" s="2435"/>
      <c r="K20" s="2226" t="s">
        <v>303</v>
      </c>
      <c r="L20" s="2226" t="s">
        <v>390</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306</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306</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306</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169</v>
      </c>
      <c r="B30" s="1782" t="s">
        <v>170</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306</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175</v>
      </c>
      <c r="B33" s="1782" t="s">
        <v>176</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306</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181</v>
      </c>
      <c r="B36" s="1782" t="s">
        <v>182</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306</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187</v>
      </c>
      <c r="B39" s="1782" t="s">
        <v>188</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306</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193</v>
      </c>
      <c r="B42" s="1782" t="s">
        <v>194</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306</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199</v>
      </c>
      <c r="B45" s="1782" t="s">
        <v>200</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306</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205</v>
      </c>
      <c r="B48" s="1782" t="s">
        <v>206</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306</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225</v>
      </c>
      <c r="B51" s="1782" t="s">
        <v>226</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306</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230</v>
      </c>
      <c r="B54" s="1782" t="s">
        <v>231</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306</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235</v>
      </c>
      <c r="B57" s="1782" t="s">
        <v>236</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306</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240</v>
      </c>
      <c r="B60" s="1782" t="s">
        <v>241</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306</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hidden="1">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306</v>
      </c>
      <c r="M63" s="2172"/>
      <c r="N63" s="336"/>
      <c r="O63" s="1626"/>
      <c r="P63" s="1626"/>
      <c r="AH63" s="1633">
        <v>0</v>
      </c>
    </row>
    <row s="1637" customFormat="1" customHeight="1" ht="18.75" hidden="1">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hidden="1">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hidden="1">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306</v>
      </c>
      <c r="M66" s="2172"/>
      <c r="N66" s="336"/>
      <c r="O66" s="1626"/>
      <c r="P66" s="1626"/>
      <c r="AH66" s="1633">
        <v>0</v>
      </c>
    </row>
    <row s="1637" customFormat="1" customHeight="1" ht="18.75" hidden="1">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hidden="1">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255</v>
      </c>
      <c r="B69" s="1782" t="s">
        <v>256</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306</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260</v>
      </c>
      <c r="B72" s="1782" t="s">
        <v>261</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306</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265</v>
      </c>
      <c r="B75" s="1782" t="s">
        <v>266</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306</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270</v>
      </c>
      <c r="B78" s="1782" t="s">
        <v>271</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306</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275</v>
      </c>
      <c r="B81" s="1782" t="s">
        <v>276</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306</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2"/>
      <c r="H84" s="2462"/>
      <c r="I84" s="2462"/>
      <c r="J84" s="2462"/>
      <c r="K84" s="2462"/>
      <c r="L84" s="2462"/>
      <c r="M84" s="299"/>
      <c r="N84" s="336"/>
      <c r="AH84" s="376">
        <v>19</v>
      </c>
    </row>
    <row customHeight="1" ht="36">
      <c r="A85" s="1782"/>
      <c r="B85" s="1782"/>
      <c r="D85" s="378"/>
      <c r="E85" s="401"/>
      <c r="F85" s="200" t="s">
        <v>306</v>
      </c>
      <c r="G85" s="200" t="s">
        <v>306</v>
      </c>
      <c r="H85" s="2220" t="s">
        <v>306</v>
      </c>
      <c r="I85" s="2222"/>
      <c r="J85" s="200" t="s">
        <v>306</v>
      </c>
      <c r="K85" s="200" t="s">
        <v>306</v>
      </c>
      <c r="L85" s="403"/>
      <c r="M85" s="347" t="s">
        <v>1152</v>
      </c>
      <c r="N85" s="336"/>
      <c r="AH85" s="376">
        <v>34</v>
      </c>
    </row>
    <row customHeight="1" ht="20.25">
      <c r="A86" s="1782"/>
      <c r="B86" s="1782"/>
      <c r="D86" s="378"/>
      <c r="E86" s="149" t="s">
        <v>90</v>
      </c>
      <c r="F86" s="2462" t="s">
        <v>1153</v>
      </c>
      <c r="G86" s="2462"/>
      <c r="H86" s="2462"/>
      <c r="I86" s="2462"/>
      <c r="J86" s="2462"/>
      <c r="K86" s="2462"/>
      <c r="L86" s="2462"/>
      <c r="M86" s="299"/>
      <c r="N86" s="336"/>
      <c r="AH86" s="376">
        <v>19</v>
      </c>
    </row>
    <row s="1637" customFormat="1" customHeight="1" ht="60.75" hidden="1">
      <c r="A87" s="1782" t="s">
        <v>157</v>
      </c>
      <c r="B87" s="1782" t="s">
        <v>158</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306</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1154</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306</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1154</v>
      </c>
      <c r="D92" s="2464"/>
      <c r="E92" s="2206"/>
      <c r="F92" s="2385"/>
      <c r="G92" s="402"/>
      <c r="H92" s="1502"/>
      <c r="I92" s="653"/>
      <c r="J92" s="573"/>
      <c r="K92" s="1502"/>
      <c r="L92" s="216"/>
      <c r="M92" s="343"/>
      <c r="N92" s="336"/>
      <c r="O92" s="1626"/>
      <c r="P92" s="1626"/>
      <c r="AH92" s="1633">
        <v>0</v>
      </c>
    </row>
    <row s="1637" customFormat="1" customHeight="1" ht="45" hidden="1">
      <c r="A93" s="1782" t="s">
        <v>169</v>
      </c>
      <c r="B93" s="1782" t="s">
        <v>170</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306</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1154</v>
      </c>
      <c r="D95" s="2464"/>
      <c r="E95" s="2206"/>
      <c r="F95" s="2385"/>
      <c r="G95" s="402"/>
      <c r="H95" s="1502"/>
      <c r="I95" s="653"/>
      <c r="J95" s="573"/>
      <c r="K95" s="1502"/>
      <c r="L95" s="216"/>
      <c r="M95" s="343"/>
      <c r="N95" s="336"/>
      <c r="O95" s="1626"/>
      <c r="P95" s="1626"/>
      <c r="AH95" s="1633">
        <v>0</v>
      </c>
    </row>
    <row s="1637" customFormat="1" customHeight="1" ht="45" hidden="1">
      <c r="A96" s="1782" t="s">
        <v>175</v>
      </c>
      <c r="B96" s="1782" t="s">
        <v>176</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306</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1154</v>
      </c>
      <c r="D98" s="2464"/>
      <c r="E98" s="2206"/>
      <c r="F98" s="2385"/>
      <c r="G98" s="402"/>
      <c r="H98" s="1502"/>
      <c r="I98" s="653"/>
      <c r="J98" s="573"/>
      <c r="K98" s="1502"/>
      <c r="L98" s="216"/>
      <c r="M98" s="343"/>
      <c r="N98" s="336"/>
      <c r="O98" s="1626"/>
      <c r="P98" s="1626"/>
      <c r="AH98" s="1633">
        <v>0</v>
      </c>
    </row>
    <row s="1637" customFormat="1" customHeight="1" ht="18.75" hidden="1">
      <c r="A99" s="1782" t="s">
        <v>181</v>
      </c>
      <c r="B99" s="1782" t="s">
        <v>182</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306</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1154</v>
      </c>
      <c r="D101" s="2464"/>
      <c r="E101" s="2206"/>
      <c r="F101" s="2385"/>
      <c r="G101" s="402"/>
      <c r="H101" s="1502"/>
      <c r="I101" s="653"/>
      <c r="J101" s="573"/>
      <c r="K101" s="1502"/>
      <c r="L101" s="216"/>
      <c r="M101" s="343"/>
      <c r="N101" s="336"/>
      <c r="O101" s="1626"/>
      <c r="P101" s="1626"/>
      <c r="AH101" s="1633">
        <v>0</v>
      </c>
    </row>
    <row s="1637" customFormat="1" customHeight="1" ht="18.75" hidden="1">
      <c r="A102" s="1782" t="s">
        <v>187</v>
      </c>
      <c r="B102" s="1782" t="s">
        <v>188</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306</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1154</v>
      </c>
      <c r="D104" s="2464"/>
      <c r="E104" s="2206"/>
      <c r="F104" s="2385"/>
      <c r="G104" s="402"/>
      <c r="H104" s="1502"/>
      <c r="I104" s="653"/>
      <c r="J104" s="573"/>
      <c r="K104" s="1502"/>
      <c r="L104" s="216"/>
      <c r="M104" s="343"/>
      <c r="N104" s="336"/>
      <c r="O104" s="1626"/>
      <c r="P104" s="1626"/>
      <c r="AH104" s="1633">
        <v>0</v>
      </c>
    </row>
    <row s="1637" customFormat="1" customHeight="1" ht="18.75" hidden="1">
      <c r="A105" s="1782" t="s">
        <v>193</v>
      </c>
      <c r="B105" s="1782" t="s">
        <v>194</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306</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1154</v>
      </c>
      <c r="D107" s="2464"/>
      <c r="E107" s="2206"/>
      <c r="F107" s="2385"/>
      <c r="G107" s="402"/>
      <c r="H107" s="1502"/>
      <c r="I107" s="653"/>
      <c r="J107" s="573"/>
      <c r="K107" s="1502"/>
      <c r="L107" s="216"/>
      <c r="M107" s="343"/>
      <c r="N107" s="336"/>
      <c r="O107" s="1626"/>
      <c r="P107" s="1626"/>
      <c r="AH107" s="1633">
        <v>0</v>
      </c>
    </row>
    <row s="1637" customFormat="1" customHeight="1" ht="18.75" hidden="1">
      <c r="A108" s="1782" t="s">
        <v>199</v>
      </c>
      <c r="B108" s="1782" t="s">
        <v>200</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306</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1154</v>
      </c>
      <c r="D110" s="2464"/>
      <c r="E110" s="2206"/>
      <c r="F110" s="2385"/>
      <c r="G110" s="402"/>
      <c r="H110" s="1502"/>
      <c r="I110" s="653"/>
      <c r="J110" s="573"/>
      <c r="K110" s="1502"/>
      <c r="L110" s="216"/>
      <c r="M110" s="343"/>
      <c r="N110" s="336"/>
      <c r="O110" s="1626"/>
      <c r="P110" s="1626"/>
      <c r="AH110" s="1633">
        <v>0</v>
      </c>
    </row>
    <row s="1637" customFormat="1" customHeight="1" ht="18.75" hidden="1">
      <c r="A111" s="1782" t="s">
        <v>205</v>
      </c>
      <c r="B111" s="1782" t="s">
        <v>206</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306</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1154</v>
      </c>
      <c r="D113" s="2464"/>
      <c r="E113" s="2206"/>
      <c r="F113" s="2385"/>
      <c r="G113" s="402"/>
      <c r="H113" s="1502"/>
      <c r="I113" s="653"/>
      <c r="J113" s="573"/>
      <c r="K113" s="1502"/>
      <c r="L113" s="216"/>
      <c r="M113" s="343"/>
      <c r="N113" s="336"/>
      <c r="O113" s="1626"/>
      <c r="P113" s="1626"/>
      <c r="AH113" s="1633">
        <v>0</v>
      </c>
    </row>
    <row s="1637" customFormat="1" customHeight="1" ht="18.75" hidden="1">
      <c r="A114" s="1782" t="s">
        <v>225</v>
      </c>
      <c r="B114" s="1782" t="s">
        <v>226</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306</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1154</v>
      </c>
      <c r="D116" s="2464"/>
      <c r="E116" s="2206"/>
      <c r="F116" s="2385"/>
      <c r="G116" s="402"/>
      <c r="H116" s="1502"/>
      <c r="I116" s="653"/>
      <c r="J116" s="573"/>
      <c r="K116" s="1502"/>
      <c r="L116" s="216"/>
      <c r="M116" s="343"/>
      <c r="N116" s="336"/>
      <c r="O116" s="1626"/>
      <c r="P116" s="1626"/>
      <c r="AH116" s="1633">
        <v>0</v>
      </c>
    </row>
    <row s="1637" customFormat="1" customHeight="1" ht="18.75" hidden="1">
      <c r="A117" s="1782" t="s">
        <v>230</v>
      </c>
      <c r="B117" s="1782" t="s">
        <v>231</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306</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1154</v>
      </c>
      <c r="D119" s="2464"/>
      <c r="E119" s="2206"/>
      <c r="F119" s="2385"/>
      <c r="G119" s="402"/>
      <c r="H119" s="1502"/>
      <c r="I119" s="653"/>
      <c r="J119" s="573"/>
      <c r="K119" s="1502"/>
      <c r="L119" s="216"/>
      <c r="M119" s="343"/>
      <c r="N119" s="336"/>
      <c r="O119" s="1626"/>
      <c r="P119" s="1626"/>
      <c r="AH119" s="1633">
        <v>0</v>
      </c>
    </row>
    <row s="1637" customFormat="1" customHeight="1" ht="18.75" hidden="1">
      <c r="A120" s="1782" t="s">
        <v>235</v>
      </c>
      <c r="B120" s="1782" t="s">
        <v>236</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306</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1154</v>
      </c>
      <c r="D122" s="2464"/>
      <c r="E122" s="2206"/>
      <c r="F122" s="2385"/>
      <c r="G122" s="402"/>
      <c r="H122" s="1502"/>
      <c r="I122" s="653"/>
      <c r="J122" s="573"/>
      <c r="K122" s="1502"/>
      <c r="L122" s="216"/>
      <c r="M122" s="343"/>
      <c r="N122" s="336"/>
      <c r="O122" s="1626"/>
      <c r="P122" s="1626"/>
      <c r="AH122" s="1633">
        <v>0</v>
      </c>
    </row>
    <row s="1637" customFormat="1" customHeight="1" ht="18.75" hidden="1">
      <c r="A123" s="1782" t="s">
        <v>240</v>
      </c>
      <c r="B123" s="1782" t="s">
        <v>241</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306</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1154</v>
      </c>
      <c r="D125" s="2464"/>
      <c r="E125" s="2206"/>
      <c r="F125" s="2385"/>
      <c r="G125" s="402"/>
      <c r="H125" s="1502"/>
      <c r="I125" s="653"/>
      <c r="J125" s="573"/>
      <c r="K125" s="1502"/>
      <c r="L125" s="216"/>
      <c r="M125" s="343"/>
      <c r="N125" s="336"/>
      <c r="O125" s="1626"/>
      <c r="P125" s="1626"/>
      <c r="AH125" s="1633">
        <v>0</v>
      </c>
    </row>
    <row s="1637" customFormat="1" customHeight="1" ht="18.75" hidden="1">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306</v>
      </c>
      <c r="M126" s="343"/>
      <c r="N126" s="336"/>
      <c r="O126" s="1626"/>
      <c r="P126" s="1626"/>
      <c r="AH126" s="1633">
        <v>0</v>
      </c>
    </row>
    <row s="1637" customFormat="1" customHeight="1" ht="18.75" hidden="1">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hidden="1">
      <c r="A128" s="1782"/>
      <c r="B128" s="1782"/>
      <c r="C128" s="371" t="s">
        <v>1154</v>
      </c>
      <c r="D128" s="2464"/>
      <c r="E128" s="2206"/>
      <c r="F128" s="2385"/>
      <c r="G128" s="402"/>
      <c r="H128" s="1502"/>
      <c r="I128" s="653"/>
      <c r="J128" s="573"/>
      <c r="K128" s="1502"/>
      <c r="L128" s="216"/>
      <c r="M128" s="343"/>
      <c r="N128" s="336"/>
      <c r="O128" s="1626"/>
      <c r="P128" s="1626"/>
      <c r="AH128" s="1633">
        <v>0</v>
      </c>
    </row>
    <row s="1637" customFormat="1" customHeight="1" ht="18.75" hidden="1">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306</v>
      </c>
      <c r="M129" s="343"/>
      <c r="N129" s="336"/>
      <c r="O129" s="1626"/>
      <c r="P129" s="1626"/>
      <c r="AH129" s="1633">
        <v>0</v>
      </c>
    </row>
    <row s="1637" customFormat="1" customHeight="1" ht="18.75" hidden="1">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hidden="1">
      <c r="A131" s="1782"/>
      <c r="B131" s="1782"/>
      <c r="C131" s="371" t="s">
        <v>1154</v>
      </c>
      <c r="D131" s="2464"/>
      <c r="E131" s="2206"/>
      <c r="F131" s="2385"/>
      <c r="G131" s="402"/>
      <c r="H131" s="1502"/>
      <c r="I131" s="653"/>
      <c r="J131" s="573"/>
      <c r="K131" s="1502"/>
      <c r="L131" s="216"/>
      <c r="M131" s="343"/>
      <c r="N131" s="336"/>
      <c r="O131" s="1626"/>
      <c r="P131" s="1626"/>
      <c r="AH131" s="1633">
        <v>0</v>
      </c>
    </row>
    <row s="1637" customFormat="1" customHeight="1" ht="18.75" hidden="1">
      <c r="A132" s="1782" t="s">
        <v>255</v>
      </c>
      <c r="B132" s="1782" t="s">
        <v>256</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306</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1154</v>
      </c>
      <c r="D134" s="2464"/>
      <c r="E134" s="2206"/>
      <c r="F134" s="2385"/>
      <c r="G134" s="402"/>
      <c r="H134" s="1502"/>
      <c r="I134" s="653"/>
      <c r="J134" s="573"/>
      <c r="K134" s="1502"/>
      <c r="L134" s="216"/>
      <c r="M134" s="343"/>
      <c r="N134" s="336"/>
      <c r="O134" s="1626"/>
      <c r="P134" s="1626"/>
      <c r="AH134" s="1633">
        <v>0</v>
      </c>
    </row>
    <row s="1637" customFormat="1" customHeight="1" ht="18.75" hidden="1">
      <c r="A135" s="1782" t="s">
        <v>260</v>
      </c>
      <c r="B135" s="1782" t="s">
        <v>261</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306</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1154</v>
      </c>
      <c r="D137" s="2464"/>
      <c r="E137" s="2206"/>
      <c r="F137" s="2385"/>
      <c r="G137" s="402"/>
      <c r="H137" s="1502"/>
      <c r="I137" s="653"/>
      <c r="J137" s="573"/>
      <c r="K137" s="1502"/>
      <c r="L137" s="216"/>
      <c r="M137" s="343"/>
      <c r="N137" s="336"/>
      <c r="O137" s="1626"/>
      <c r="P137" s="1626"/>
      <c r="AH137" s="1633">
        <v>0</v>
      </c>
    </row>
    <row s="1637" customFormat="1" customHeight="1" ht="18.75" hidden="1">
      <c r="A138" s="1782" t="s">
        <v>265</v>
      </c>
      <c r="B138" s="1782" t="s">
        <v>266</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306</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1154</v>
      </c>
      <c r="D140" s="2464"/>
      <c r="E140" s="2206"/>
      <c r="F140" s="2385"/>
      <c r="G140" s="402"/>
      <c r="H140" s="1502"/>
      <c r="I140" s="653"/>
      <c r="J140" s="573"/>
      <c r="K140" s="1502"/>
      <c r="L140" s="216"/>
      <c r="M140" s="343"/>
      <c r="N140" s="336"/>
      <c r="O140" s="1626"/>
      <c r="P140" s="1626"/>
      <c r="AH140" s="1633">
        <v>0</v>
      </c>
    </row>
    <row s="1637" customFormat="1" customHeight="1" ht="18.75" hidden="1">
      <c r="A141" s="1782" t="s">
        <v>270</v>
      </c>
      <c r="B141" s="1782" t="s">
        <v>271</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306</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1154</v>
      </c>
      <c r="D143" s="2464"/>
      <c r="E143" s="2206"/>
      <c r="F143" s="2385"/>
      <c r="G143" s="402"/>
      <c r="H143" s="1502"/>
      <c r="I143" s="653"/>
      <c r="J143" s="573"/>
      <c r="K143" s="1502"/>
      <c r="L143" s="216"/>
      <c r="M143" s="343"/>
      <c r="N143" s="336"/>
      <c r="O143" s="1626"/>
      <c r="P143" s="1626"/>
      <c r="AH143" s="1633">
        <v>0</v>
      </c>
    </row>
    <row s="1637" customFormat="1" customHeight="1" ht="18.75" hidden="1">
      <c r="A144" s="1782" t="s">
        <v>275</v>
      </c>
      <c r="B144" s="1782" t="s">
        <v>276</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306</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1154</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91</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2"/>
      <c r="H147" s="2462"/>
      <c r="I147" s="2462"/>
      <c r="J147" s="2462"/>
      <c r="K147" s="2462"/>
      <c r="L147" s="2462"/>
      <c r="M147" s="299"/>
      <c r="N147" s="336"/>
      <c r="AH147" s="376">
        <v>19</v>
      </c>
    </row>
    <row s="1637" customFormat="1" customHeight="1" ht="60.75" hidden="1">
      <c r="A148" s="1782" t="s">
        <v>157</v>
      </c>
      <c r="B148" s="1782" t="s">
        <v>158</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306</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1154</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306</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1154</v>
      </c>
      <c r="D153" s="2464"/>
      <c r="E153" s="2206"/>
      <c r="F153" s="2385"/>
      <c r="G153" s="402"/>
      <c r="H153" s="1502"/>
      <c r="I153" s="653"/>
      <c r="J153" s="573"/>
      <c r="K153" s="1502"/>
      <c r="L153" s="216"/>
      <c r="M153" s="343"/>
      <c r="N153" s="336"/>
      <c r="O153" s="1626"/>
      <c r="P153" s="1626"/>
      <c r="AH153" s="1633">
        <v>0</v>
      </c>
    </row>
    <row s="1637" customFormat="1" customHeight="1" ht="45" hidden="1">
      <c r="A154" s="1782" t="s">
        <v>169</v>
      </c>
      <c r="B154" s="1782" t="s">
        <v>170</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306</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1154</v>
      </c>
      <c r="D156" s="2464"/>
      <c r="E156" s="2206"/>
      <c r="F156" s="2385"/>
      <c r="G156" s="402"/>
      <c r="H156" s="1502"/>
      <c r="I156" s="653"/>
      <c r="J156" s="573"/>
      <c r="K156" s="1502"/>
      <c r="L156" s="216"/>
      <c r="M156" s="343"/>
      <c r="N156" s="336"/>
      <c r="O156" s="1626"/>
      <c r="P156" s="1626"/>
      <c r="AH156" s="1633">
        <v>0</v>
      </c>
    </row>
    <row s="1637" customFormat="1" customHeight="1" ht="45" hidden="1">
      <c r="A157" s="1782" t="s">
        <v>175</v>
      </c>
      <c r="B157" s="1782" t="s">
        <v>176</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306</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1154</v>
      </c>
      <c r="D159" s="2464"/>
      <c r="E159" s="2206"/>
      <c r="F159" s="2385"/>
      <c r="G159" s="402"/>
      <c r="H159" s="1502"/>
      <c r="I159" s="653"/>
      <c r="J159" s="573"/>
      <c r="K159" s="1502"/>
      <c r="L159" s="216"/>
      <c r="M159" s="343"/>
      <c r="N159" s="336"/>
      <c r="O159" s="1626"/>
      <c r="P159" s="1626"/>
      <c r="AH159" s="1633">
        <v>0</v>
      </c>
    </row>
    <row s="1637" customFormat="1" customHeight="1" ht="18.75" hidden="1">
      <c r="A160" s="1782" t="s">
        <v>181</v>
      </c>
      <c r="B160" s="1782" t="s">
        <v>182</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306</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1154</v>
      </c>
      <c r="D162" s="2464"/>
      <c r="E162" s="2206"/>
      <c r="F162" s="2385"/>
      <c r="G162" s="402"/>
      <c r="H162" s="1502"/>
      <c r="I162" s="653"/>
      <c r="J162" s="573"/>
      <c r="K162" s="1502"/>
      <c r="L162" s="216"/>
      <c r="M162" s="343"/>
      <c r="N162" s="336"/>
      <c r="O162" s="1626"/>
      <c r="P162" s="1626"/>
      <c r="AH162" s="1633">
        <v>0</v>
      </c>
    </row>
    <row s="1637" customFormat="1" customHeight="1" ht="18.75" hidden="1">
      <c r="A163" s="1782" t="s">
        <v>187</v>
      </c>
      <c r="B163" s="1782" t="s">
        <v>188</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306</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1154</v>
      </c>
      <c r="D165" s="2464"/>
      <c r="E165" s="2206"/>
      <c r="F165" s="2385"/>
      <c r="G165" s="402"/>
      <c r="H165" s="1502"/>
      <c r="I165" s="653"/>
      <c r="J165" s="573"/>
      <c r="K165" s="1502"/>
      <c r="L165" s="216"/>
      <c r="M165" s="343"/>
      <c r="N165" s="336"/>
      <c r="O165" s="1626"/>
      <c r="P165" s="1626"/>
      <c r="AH165" s="1633">
        <v>0</v>
      </c>
    </row>
    <row s="1637" customFormat="1" customHeight="1" ht="18.75" hidden="1">
      <c r="A166" s="1782" t="s">
        <v>193</v>
      </c>
      <c r="B166" s="1782" t="s">
        <v>194</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306</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1154</v>
      </c>
      <c r="D168" s="2464"/>
      <c r="E168" s="2206"/>
      <c r="F168" s="2385"/>
      <c r="G168" s="402"/>
      <c r="H168" s="1502"/>
      <c r="I168" s="653"/>
      <c r="J168" s="573"/>
      <c r="K168" s="1502"/>
      <c r="L168" s="216"/>
      <c r="M168" s="343"/>
      <c r="N168" s="336"/>
      <c r="O168" s="1626"/>
      <c r="P168" s="1626"/>
      <c r="AH168" s="1633">
        <v>0</v>
      </c>
    </row>
    <row s="1637" customFormat="1" customHeight="1" ht="18.75" hidden="1">
      <c r="A169" s="1782" t="s">
        <v>199</v>
      </c>
      <c r="B169" s="1782" t="s">
        <v>200</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306</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1154</v>
      </c>
      <c r="D171" s="2464"/>
      <c r="E171" s="2206"/>
      <c r="F171" s="2385"/>
      <c r="G171" s="402"/>
      <c r="H171" s="1502"/>
      <c r="I171" s="653"/>
      <c r="J171" s="573"/>
      <c r="K171" s="1502"/>
      <c r="L171" s="216"/>
      <c r="M171" s="343"/>
      <c r="N171" s="336"/>
      <c r="O171" s="1626"/>
      <c r="P171" s="1626"/>
      <c r="AH171" s="1633">
        <v>0</v>
      </c>
    </row>
    <row s="1637" customFormat="1" customHeight="1" ht="18.75" hidden="1">
      <c r="A172" s="1782" t="s">
        <v>205</v>
      </c>
      <c r="B172" s="1782" t="s">
        <v>206</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306</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1154</v>
      </c>
      <c r="D174" s="2464"/>
      <c r="E174" s="2206"/>
      <c r="F174" s="2385"/>
      <c r="G174" s="402"/>
      <c r="H174" s="1502"/>
      <c r="I174" s="653"/>
      <c r="J174" s="573"/>
      <c r="K174" s="1502"/>
      <c r="L174" s="216"/>
      <c r="M174" s="343"/>
      <c r="N174" s="336"/>
      <c r="O174" s="1626"/>
      <c r="P174" s="1626"/>
      <c r="AH174" s="1633">
        <v>0</v>
      </c>
    </row>
    <row s="1637" customFormat="1" customHeight="1" ht="18.75" hidden="1">
      <c r="A175" s="1782" t="s">
        <v>225</v>
      </c>
      <c r="B175" s="1782" t="s">
        <v>226</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306</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1154</v>
      </c>
      <c r="D177" s="2464"/>
      <c r="E177" s="2206"/>
      <c r="F177" s="2385"/>
      <c r="G177" s="402"/>
      <c r="H177" s="1502"/>
      <c r="I177" s="653"/>
      <c r="J177" s="573"/>
      <c r="K177" s="1502"/>
      <c r="L177" s="216"/>
      <c r="M177" s="343"/>
      <c r="N177" s="336"/>
      <c r="O177" s="1626"/>
      <c r="P177" s="1626"/>
      <c r="AH177" s="1633">
        <v>0</v>
      </c>
    </row>
    <row s="1637" customFormat="1" customHeight="1" ht="18.75" hidden="1">
      <c r="A178" s="1782" t="s">
        <v>230</v>
      </c>
      <c r="B178" s="1782" t="s">
        <v>231</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306</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1154</v>
      </c>
      <c r="D180" s="2464"/>
      <c r="E180" s="2206"/>
      <c r="F180" s="2385"/>
      <c r="G180" s="402"/>
      <c r="H180" s="1502"/>
      <c r="I180" s="653"/>
      <c r="J180" s="573"/>
      <c r="K180" s="1502"/>
      <c r="L180" s="216"/>
      <c r="M180" s="343"/>
      <c r="N180" s="336"/>
      <c r="O180" s="1626"/>
      <c r="P180" s="1626"/>
      <c r="AH180" s="1633">
        <v>0</v>
      </c>
    </row>
    <row s="1637" customFormat="1" customHeight="1" ht="18.75" hidden="1">
      <c r="A181" s="1782" t="s">
        <v>235</v>
      </c>
      <c r="B181" s="1782" t="s">
        <v>236</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306</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1154</v>
      </c>
      <c r="D183" s="2464"/>
      <c r="E183" s="2206"/>
      <c r="F183" s="2385"/>
      <c r="G183" s="402"/>
      <c r="H183" s="1502"/>
      <c r="I183" s="653"/>
      <c r="J183" s="573"/>
      <c r="K183" s="1502"/>
      <c r="L183" s="216"/>
      <c r="M183" s="343"/>
      <c r="N183" s="336"/>
      <c r="O183" s="1626"/>
      <c r="P183" s="1626"/>
      <c r="AH183" s="1633">
        <v>0</v>
      </c>
    </row>
    <row s="1637" customFormat="1" customHeight="1" ht="18.75" hidden="1">
      <c r="A184" s="1782" t="s">
        <v>240</v>
      </c>
      <c r="B184" s="1782" t="s">
        <v>241</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306</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1154</v>
      </c>
      <c r="D186" s="2464"/>
      <c r="E186" s="2206"/>
      <c r="F186" s="2385"/>
      <c r="G186" s="402"/>
      <c r="H186" s="1502"/>
      <c r="I186" s="653"/>
      <c r="J186" s="573"/>
      <c r="K186" s="1502"/>
      <c r="L186" s="216"/>
      <c r="M186" s="343"/>
      <c r="N186" s="336"/>
      <c r="O186" s="1626"/>
      <c r="P186" s="1626"/>
      <c r="AH186" s="1633">
        <v>0</v>
      </c>
    </row>
    <row s="1637" customFormat="1" customHeight="1" ht="18.75" hidden="1">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306</v>
      </c>
      <c r="M187" s="343"/>
      <c r="N187" s="336"/>
      <c r="O187" s="1626"/>
      <c r="P187" s="1626"/>
      <c r="AH187" s="1633">
        <v>0</v>
      </c>
    </row>
    <row s="1637" customFormat="1" customHeight="1" ht="18.75" hidden="1">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hidden="1">
      <c r="A189" s="1782"/>
      <c r="B189" s="1782"/>
      <c r="C189" s="371" t="s">
        <v>1154</v>
      </c>
      <c r="D189" s="2464"/>
      <c r="E189" s="2206"/>
      <c r="F189" s="2385"/>
      <c r="G189" s="402"/>
      <c r="H189" s="1502"/>
      <c r="I189" s="653"/>
      <c r="J189" s="573"/>
      <c r="K189" s="1502"/>
      <c r="L189" s="216"/>
      <c r="M189" s="343"/>
      <c r="N189" s="336"/>
      <c r="O189" s="1626"/>
      <c r="P189" s="1626"/>
      <c r="AH189" s="1633">
        <v>0</v>
      </c>
    </row>
    <row s="1637" customFormat="1" customHeight="1" ht="18.75" hidden="1">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306</v>
      </c>
      <c r="M190" s="343"/>
      <c r="N190" s="336"/>
      <c r="O190" s="1626"/>
      <c r="P190" s="1626"/>
      <c r="AH190" s="1633">
        <v>0</v>
      </c>
    </row>
    <row s="1637" customFormat="1" customHeight="1" ht="18.75" hidden="1">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hidden="1">
      <c r="A192" s="1782"/>
      <c r="B192" s="1782"/>
      <c r="C192" s="371" t="s">
        <v>1154</v>
      </c>
      <c r="D192" s="2464"/>
      <c r="E192" s="2206"/>
      <c r="F192" s="2385"/>
      <c r="G192" s="402"/>
      <c r="H192" s="1502"/>
      <c r="I192" s="653"/>
      <c r="J192" s="573"/>
      <c r="K192" s="1502"/>
      <c r="L192" s="216"/>
      <c r="M192" s="343"/>
      <c r="N192" s="336"/>
      <c r="O192" s="1626"/>
      <c r="P192" s="1626"/>
      <c r="AH192" s="1633">
        <v>0</v>
      </c>
    </row>
    <row s="1637" customFormat="1" customHeight="1" ht="18.75" hidden="1">
      <c r="A193" s="1782" t="s">
        <v>255</v>
      </c>
      <c r="B193" s="1782" t="s">
        <v>256</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306</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1154</v>
      </c>
      <c r="D195" s="2464"/>
      <c r="E195" s="2206"/>
      <c r="F195" s="2385"/>
      <c r="G195" s="402"/>
      <c r="H195" s="1502"/>
      <c r="I195" s="653"/>
      <c r="J195" s="573"/>
      <c r="K195" s="1502"/>
      <c r="L195" s="216"/>
      <c r="M195" s="343"/>
      <c r="N195" s="336"/>
      <c r="O195" s="1626"/>
      <c r="P195" s="1626"/>
      <c r="AH195" s="1633">
        <v>0</v>
      </c>
    </row>
    <row s="1637" customFormat="1" customHeight="1" ht="18.75" hidden="1">
      <c r="A196" s="1782" t="s">
        <v>260</v>
      </c>
      <c r="B196" s="1782" t="s">
        <v>261</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306</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1154</v>
      </c>
      <c r="D198" s="2464"/>
      <c r="E198" s="2206"/>
      <c r="F198" s="2385"/>
      <c r="G198" s="402"/>
      <c r="H198" s="1502"/>
      <c r="I198" s="653"/>
      <c r="J198" s="573"/>
      <c r="K198" s="1502"/>
      <c r="L198" s="216"/>
      <c r="M198" s="343"/>
      <c r="N198" s="336"/>
      <c r="O198" s="1626"/>
      <c r="P198" s="1626"/>
      <c r="AH198" s="1633">
        <v>0</v>
      </c>
    </row>
    <row s="1637" customFormat="1" customHeight="1" ht="18.75" hidden="1">
      <c r="A199" s="1782" t="s">
        <v>265</v>
      </c>
      <c r="B199" s="1782" t="s">
        <v>266</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306</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1154</v>
      </c>
      <c r="D201" s="2464"/>
      <c r="E201" s="2206"/>
      <c r="F201" s="2385"/>
      <c r="G201" s="402"/>
      <c r="H201" s="1502"/>
      <c r="I201" s="653"/>
      <c r="J201" s="573"/>
      <c r="K201" s="1502"/>
      <c r="L201" s="216"/>
      <c r="M201" s="343"/>
      <c r="N201" s="336"/>
      <c r="O201" s="1626"/>
      <c r="P201" s="1626"/>
      <c r="AH201" s="1633">
        <v>0</v>
      </c>
    </row>
    <row s="1637" customFormat="1" customHeight="1" ht="18.75" hidden="1">
      <c r="A202" s="1782" t="s">
        <v>270</v>
      </c>
      <c r="B202" s="1782" t="s">
        <v>271</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306</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1154</v>
      </c>
      <c r="D204" s="2464"/>
      <c r="E204" s="2206"/>
      <c r="F204" s="2385"/>
      <c r="G204" s="402"/>
      <c r="H204" s="1502"/>
      <c r="I204" s="653"/>
      <c r="J204" s="573"/>
      <c r="K204" s="1502"/>
      <c r="L204" s="216"/>
      <c r="M204" s="343"/>
      <c r="N204" s="336"/>
      <c r="O204" s="1626"/>
      <c r="P204" s="1626"/>
      <c r="AH204" s="1633">
        <v>0</v>
      </c>
    </row>
    <row s="1637" customFormat="1" customHeight="1" ht="18.75" hidden="1">
      <c r="A205" s="1782" t="s">
        <v>275</v>
      </c>
      <c r="B205" s="1782" t="s">
        <v>276</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306</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1154</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2"/>
      <c r="H208" s="2462"/>
      <c r="I208" s="2462"/>
      <c r="J208" s="2462"/>
      <c r="K208" s="2462"/>
      <c r="L208" s="2462"/>
      <c r="M208" s="299"/>
      <c r="N208" s="336"/>
      <c r="AH208" s="376">
        <v>26</v>
      </c>
    </row>
    <row s="1637" customFormat="1" customHeight="1" ht="60.75" hidden="1">
      <c r="A209" s="1782" t="s">
        <v>157</v>
      </c>
      <c r="B209" s="1782" t="s">
        <v>158</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306</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1154</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306</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1154</v>
      </c>
      <c r="D214" s="2464"/>
      <c r="E214" s="2206"/>
      <c r="F214" s="2385"/>
      <c r="G214" s="402"/>
      <c r="H214" s="1502"/>
      <c r="I214" s="653"/>
      <c r="J214" s="573"/>
      <c r="K214" s="1502"/>
      <c r="L214" s="216"/>
      <c r="M214" s="343"/>
      <c r="N214" s="336"/>
      <c r="O214" s="1626"/>
      <c r="P214" s="1626"/>
      <c r="AH214" s="1633">
        <v>0</v>
      </c>
    </row>
    <row s="1637" customFormat="1" customHeight="1" ht="45" hidden="1">
      <c r="A215" s="1782" t="s">
        <v>169</v>
      </c>
      <c r="B215" s="1782" t="s">
        <v>170</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306</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1154</v>
      </c>
      <c r="D217" s="2464"/>
      <c r="E217" s="2206"/>
      <c r="F217" s="2385"/>
      <c r="G217" s="402"/>
      <c r="H217" s="1502"/>
      <c r="I217" s="653"/>
      <c r="J217" s="573"/>
      <c r="K217" s="1502"/>
      <c r="L217" s="216"/>
      <c r="M217" s="343"/>
      <c r="N217" s="336"/>
      <c r="O217" s="1626"/>
      <c r="P217" s="1626"/>
      <c r="AH217" s="1633">
        <v>0</v>
      </c>
    </row>
    <row s="1637" customFormat="1" customHeight="1" ht="45" hidden="1">
      <c r="A218" s="1782" t="s">
        <v>175</v>
      </c>
      <c r="B218" s="1782" t="s">
        <v>176</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306</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1154</v>
      </c>
      <c r="D220" s="2464"/>
      <c r="E220" s="2206"/>
      <c r="F220" s="2385"/>
      <c r="G220" s="402"/>
      <c r="H220" s="1502"/>
      <c r="I220" s="653"/>
      <c r="J220" s="573"/>
      <c r="K220" s="1502"/>
      <c r="L220" s="216"/>
      <c r="M220" s="343"/>
      <c r="N220" s="336"/>
      <c r="O220" s="1626"/>
      <c r="P220" s="1626"/>
      <c r="AH220" s="1633">
        <v>0</v>
      </c>
    </row>
    <row s="1637" customFormat="1" customHeight="1" ht="18.75" hidden="1">
      <c r="A221" s="1782" t="s">
        <v>181</v>
      </c>
      <c r="B221" s="1782" t="s">
        <v>182</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306</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1154</v>
      </c>
      <c r="D223" s="2464"/>
      <c r="E223" s="2206"/>
      <c r="F223" s="2385"/>
      <c r="G223" s="402"/>
      <c r="H223" s="1502"/>
      <c r="I223" s="653"/>
      <c r="J223" s="573"/>
      <c r="K223" s="1502"/>
      <c r="L223" s="216"/>
      <c r="M223" s="343"/>
      <c r="N223" s="336"/>
      <c r="O223" s="1626"/>
      <c r="P223" s="1626"/>
      <c r="AH223" s="1633">
        <v>0</v>
      </c>
    </row>
    <row s="1637" customFormat="1" customHeight="1" ht="18.75" hidden="1">
      <c r="A224" s="1782" t="s">
        <v>187</v>
      </c>
      <c r="B224" s="1782" t="s">
        <v>188</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306</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1154</v>
      </c>
      <c r="D226" s="2464"/>
      <c r="E226" s="2206"/>
      <c r="F226" s="2385"/>
      <c r="G226" s="402"/>
      <c r="H226" s="1502"/>
      <c r="I226" s="653"/>
      <c r="J226" s="573"/>
      <c r="K226" s="1502"/>
      <c r="L226" s="216"/>
      <c r="M226" s="343"/>
      <c r="N226" s="336"/>
      <c r="O226" s="1626"/>
      <c r="P226" s="1626"/>
      <c r="AH226" s="1633">
        <v>0</v>
      </c>
    </row>
    <row s="1637" customFormat="1" customHeight="1" ht="18.75" hidden="1">
      <c r="A227" s="1782" t="s">
        <v>193</v>
      </c>
      <c r="B227" s="1782" t="s">
        <v>194</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306</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1154</v>
      </c>
      <c r="D229" s="2464"/>
      <c r="E229" s="2206"/>
      <c r="F229" s="2385"/>
      <c r="G229" s="402"/>
      <c r="H229" s="1502"/>
      <c r="I229" s="653"/>
      <c r="J229" s="573"/>
      <c r="K229" s="1502"/>
      <c r="L229" s="216"/>
      <c r="M229" s="343"/>
      <c r="N229" s="336"/>
      <c r="O229" s="1626"/>
      <c r="P229" s="1626"/>
      <c r="AH229" s="1633">
        <v>0</v>
      </c>
    </row>
    <row s="1637" customFormat="1" customHeight="1" ht="18.75" hidden="1">
      <c r="A230" s="1782" t="s">
        <v>199</v>
      </c>
      <c r="B230" s="1782" t="s">
        <v>200</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306</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1154</v>
      </c>
      <c r="D232" s="2464"/>
      <c r="E232" s="2206"/>
      <c r="F232" s="2385"/>
      <c r="G232" s="402"/>
      <c r="H232" s="1502"/>
      <c r="I232" s="653"/>
      <c r="J232" s="573"/>
      <c r="K232" s="1502"/>
      <c r="L232" s="216"/>
      <c r="M232" s="343"/>
      <c r="N232" s="336"/>
      <c r="O232" s="1626"/>
      <c r="P232" s="1626"/>
      <c r="AH232" s="1633">
        <v>0</v>
      </c>
    </row>
    <row s="1637" customFormat="1" customHeight="1" ht="18.75" hidden="1">
      <c r="A233" s="1782" t="s">
        <v>205</v>
      </c>
      <c r="B233" s="1782" t="s">
        <v>206</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306</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1154</v>
      </c>
      <c r="D235" s="2464"/>
      <c r="E235" s="2206"/>
      <c r="F235" s="2385"/>
      <c r="G235" s="402"/>
      <c r="H235" s="1502"/>
      <c r="I235" s="653"/>
      <c r="J235" s="573"/>
      <c r="K235" s="1502"/>
      <c r="L235" s="216"/>
      <c r="M235" s="343"/>
      <c r="N235" s="336"/>
      <c r="O235" s="1626"/>
      <c r="P235" s="1626"/>
      <c r="AH235" s="1633">
        <v>0</v>
      </c>
    </row>
    <row s="1637" customFormat="1" customHeight="1" ht="18.75" hidden="1">
      <c r="A236" s="1782" t="s">
        <v>225</v>
      </c>
      <c r="B236" s="1782" t="s">
        <v>226</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306</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1154</v>
      </c>
      <c r="D238" s="2464"/>
      <c r="E238" s="2206"/>
      <c r="F238" s="2385"/>
      <c r="G238" s="402"/>
      <c r="H238" s="1502"/>
      <c r="I238" s="653"/>
      <c r="J238" s="573"/>
      <c r="K238" s="1502"/>
      <c r="L238" s="216"/>
      <c r="M238" s="343"/>
      <c r="N238" s="336"/>
      <c r="O238" s="1626"/>
      <c r="P238" s="1626"/>
      <c r="AH238" s="1633">
        <v>0</v>
      </c>
    </row>
    <row s="1637" customFormat="1" customHeight="1" ht="18.75" hidden="1">
      <c r="A239" s="1782" t="s">
        <v>230</v>
      </c>
      <c r="B239" s="1782" t="s">
        <v>231</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306</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1154</v>
      </c>
      <c r="D241" s="2464"/>
      <c r="E241" s="2206"/>
      <c r="F241" s="2385"/>
      <c r="G241" s="402"/>
      <c r="H241" s="1502"/>
      <c r="I241" s="653"/>
      <c r="J241" s="573"/>
      <c r="K241" s="1502"/>
      <c r="L241" s="216"/>
      <c r="M241" s="343"/>
      <c r="N241" s="336"/>
      <c r="O241" s="1626"/>
      <c r="P241" s="1626"/>
      <c r="AH241" s="1633">
        <v>0</v>
      </c>
    </row>
    <row s="1637" customFormat="1" customHeight="1" ht="18.75" hidden="1">
      <c r="A242" s="1782" t="s">
        <v>235</v>
      </c>
      <c r="B242" s="1782" t="s">
        <v>236</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306</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1154</v>
      </c>
      <c r="D244" s="2464"/>
      <c r="E244" s="2206"/>
      <c r="F244" s="2385"/>
      <c r="G244" s="402"/>
      <c r="H244" s="1502"/>
      <c r="I244" s="653"/>
      <c r="J244" s="573"/>
      <c r="K244" s="1502"/>
      <c r="L244" s="216"/>
      <c r="M244" s="343"/>
      <c r="N244" s="336"/>
      <c r="O244" s="1626"/>
      <c r="P244" s="1626"/>
      <c r="AH244" s="1633">
        <v>0</v>
      </c>
    </row>
    <row s="1637" customFormat="1" customHeight="1" ht="18.75" hidden="1">
      <c r="A245" s="1782" t="s">
        <v>240</v>
      </c>
      <c r="B245" s="1782" t="s">
        <v>241</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306</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1154</v>
      </c>
      <c r="D247" s="2464"/>
      <c r="E247" s="2206"/>
      <c r="F247" s="2385"/>
      <c r="G247" s="402"/>
      <c r="H247" s="1502"/>
      <c r="I247" s="653"/>
      <c r="J247" s="573"/>
      <c r="K247" s="1502"/>
      <c r="L247" s="216"/>
      <c r="M247" s="343"/>
      <c r="N247" s="336"/>
      <c r="O247" s="1626"/>
      <c r="P247" s="1626"/>
      <c r="AH247" s="1633">
        <v>0</v>
      </c>
    </row>
    <row s="1637" customFormat="1" customHeight="1" ht="18.75" hidden="1">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306</v>
      </c>
      <c r="M248" s="343"/>
      <c r="N248" s="336"/>
      <c r="O248" s="1626"/>
      <c r="P248" s="1626"/>
      <c r="AH248" s="1633">
        <v>0</v>
      </c>
    </row>
    <row s="1637" customFormat="1" customHeight="1" ht="18.75" hidden="1">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hidden="1">
      <c r="A250" s="1782"/>
      <c r="B250" s="1782"/>
      <c r="C250" s="371" t="s">
        <v>1154</v>
      </c>
      <c r="D250" s="2464"/>
      <c r="E250" s="2206"/>
      <c r="F250" s="2385"/>
      <c r="G250" s="402"/>
      <c r="H250" s="1502"/>
      <c r="I250" s="653"/>
      <c r="J250" s="573"/>
      <c r="K250" s="1502"/>
      <c r="L250" s="216"/>
      <c r="M250" s="343"/>
      <c r="N250" s="336"/>
      <c r="O250" s="1626"/>
      <c r="P250" s="1626"/>
      <c r="AH250" s="1633">
        <v>0</v>
      </c>
    </row>
    <row s="1637" customFormat="1" customHeight="1" ht="18.75" hidden="1">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306</v>
      </c>
      <c r="M251" s="343"/>
      <c r="N251" s="336"/>
      <c r="O251" s="1626"/>
      <c r="P251" s="1626"/>
      <c r="AH251" s="1633">
        <v>0</v>
      </c>
    </row>
    <row s="1637" customFormat="1" customHeight="1" ht="18.75" hidden="1">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hidden="1">
      <c r="A253" s="1782"/>
      <c r="B253" s="1782"/>
      <c r="C253" s="371" t="s">
        <v>1154</v>
      </c>
      <c r="D253" s="2464"/>
      <c r="E253" s="2206"/>
      <c r="F253" s="2385"/>
      <c r="G253" s="402"/>
      <c r="H253" s="1502"/>
      <c r="I253" s="653"/>
      <c r="J253" s="573"/>
      <c r="K253" s="1502"/>
      <c r="L253" s="216"/>
      <c r="M253" s="343"/>
      <c r="N253" s="336"/>
      <c r="O253" s="1626"/>
      <c r="P253" s="1626"/>
      <c r="AH253" s="1633">
        <v>0</v>
      </c>
    </row>
    <row s="1637" customFormat="1" customHeight="1" ht="18.75" hidden="1">
      <c r="A254" s="1782" t="s">
        <v>255</v>
      </c>
      <c r="B254" s="1782" t="s">
        <v>256</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306</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1154</v>
      </c>
      <c r="D256" s="2464"/>
      <c r="E256" s="2206"/>
      <c r="F256" s="2385"/>
      <c r="G256" s="402"/>
      <c r="H256" s="1502"/>
      <c r="I256" s="653"/>
      <c r="J256" s="573"/>
      <c r="K256" s="1502"/>
      <c r="L256" s="216"/>
      <c r="M256" s="343"/>
      <c r="N256" s="336"/>
      <c r="O256" s="1626"/>
      <c r="P256" s="1626"/>
      <c r="AH256" s="1633">
        <v>0</v>
      </c>
    </row>
    <row s="1637" customFormat="1" customHeight="1" ht="18.75" hidden="1">
      <c r="A257" s="1782" t="s">
        <v>260</v>
      </c>
      <c r="B257" s="1782" t="s">
        <v>261</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306</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1154</v>
      </c>
      <c r="D259" s="2464"/>
      <c r="E259" s="2206"/>
      <c r="F259" s="2385"/>
      <c r="G259" s="402"/>
      <c r="H259" s="1502"/>
      <c r="I259" s="653"/>
      <c r="J259" s="573"/>
      <c r="K259" s="1502"/>
      <c r="L259" s="216"/>
      <c r="M259" s="343"/>
      <c r="N259" s="336"/>
      <c r="O259" s="1626"/>
      <c r="P259" s="1626"/>
      <c r="AH259" s="1633">
        <v>0</v>
      </c>
    </row>
    <row s="1637" customFormat="1" customHeight="1" ht="18.75" hidden="1">
      <c r="A260" s="1782" t="s">
        <v>265</v>
      </c>
      <c r="B260" s="1782" t="s">
        <v>266</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306</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1154</v>
      </c>
      <c r="D262" s="2464"/>
      <c r="E262" s="2206"/>
      <c r="F262" s="2385"/>
      <c r="G262" s="402"/>
      <c r="H262" s="1502"/>
      <c r="I262" s="653"/>
      <c r="J262" s="573"/>
      <c r="K262" s="1502"/>
      <c r="L262" s="216"/>
      <c r="M262" s="343"/>
      <c r="N262" s="336"/>
      <c r="O262" s="1626"/>
      <c r="P262" s="1626"/>
      <c r="AH262" s="1633">
        <v>0</v>
      </c>
    </row>
    <row s="1637" customFormat="1" customHeight="1" ht="18.75" hidden="1">
      <c r="A263" s="1782" t="s">
        <v>270</v>
      </c>
      <c r="B263" s="1782" t="s">
        <v>271</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306</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1154</v>
      </c>
      <c r="D265" s="2464"/>
      <c r="E265" s="2206"/>
      <c r="F265" s="2385"/>
      <c r="G265" s="402"/>
      <c r="H265" s="1502"/>
      <c r="I265" s="653"/>
      <c r="J265" s="573"/>
      <c r="K265" s="1502"/>
      <c r="L265" s="216"/>
      <c r="M265" s="343"/>
      <c r="N265" s="336"/>
      <c r="O265" s="1626"/>
      <c r="P265" s="1626"/>
      <c r="AH265" s="1633">
        <v>0</v>
      </c>
    </row>
    <row s="1637" customFormat="1" customHeight="1" ht="18.75" hidden="1">
      <c r="A266" s="1782" t="s">
        <v>275</v>
      </c>
      <c r="B266" s="1782" t="s">
        <v>276</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306</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1154</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92</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2"/>
      <c r="H269" s="2462"/>
      <c r="I269" s="2462"/>
      <c r="J269" s="2462"/>
      <c r="K269" s="2462"/>
      <c r="L269" s="2462"/>
      <c r="M269" s="299"/>
      <c r="N269" s="336"/>
      <c r="AH269" s="376">
        <v>26</v>
      </c>
    </row>
    <row s="1637" customFormat="1" customHeight="1" ht="60.75" hidden="1">
      <c r="A270" s="1782" t="s">
        <v>157</v>
      </c>
      <c r="B270" s="1782" t="s">
        <v>158</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306</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1154</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306</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1154</v>
      </c>
      <c r="D275" s="2464"/>
      <c r="E275" s="2206"/>
      <c r="F275" s="2385"/>
      <c r="G275" s="402"/>
      <c r="H275" s="1502"/>
      <c r="I275" s="653"/>
      <c r="J275" s="573"/>
      <c r="K275" s="1502"/>
      <c r="L275" s="216"/>
      <c r="M275" s="343"/>
      <c r="N275" s="336"/>
      <c r="O275" s="1626"/>
      <c r="P275" s="1626"/>
      <c r="AH275" s="1633">
        <v>0</v>
      </c>
    </row>
    <row s="1637" customFormat="1" customHeight="1" ht="45" hidden="1">
      <c r="A276" s="1782" t="s">
        <v>169</v>
      </c>
      <c r="B276" s="1782" t="s">
        <v>170</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306</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1154</v>
      </c>
      <c r="D278" s="2464"/>
      <c r="E278" s="2206"/>
      <c r="F278" s="2385"/>
      <c r="G278" s="402"/>
      <c r="H278" s="1502"/>
      <c r="I278" s="653"/>
      <c r="J278" s="573"/>
      <c r="K278" s="1502"/>
      <c r="L278" s="216"/>
      <c r="M278" s="343"/>
      <c r="N278" s="336"/>
      <c r="O278" s="1626"/>
      <c r="P278" s="1626"/>
      <c r="AH278" s="1633">
        <v>0</v>
      </c>
    </row>
    <row s="1637" customFormat="1" customHeight="1" ht="45" hidden="1">
      <c r="A279" s="1782" t="s">
        <v>175</v>
      </c>
      <c r="B279" s="1782" t="s">
        <v>176</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306</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1154</v>
      </c>
      <c r="D281" s="2464"/>
      <c r="E281" s="2206"/>
      <c r="F281" s="2385"/>
      <c r="G281" s="402"/>
      <c r="H281" s="1502"/>
      <c r="I281" s="653"/>
      <c r="J281" s="573"/>
      <c r="K281" s="1502"/>
      <c r="L281" s="216"/>
      <c r="M281" s="343"/>
      <c r="N281" s="336"/>
      <c r="O281" s="1626"/>
      <c r="P281" s="1626"/>
      <c r="AH281" s="1633">
        <v>0</v>
      </c>
    </row>
    <row s="1637" customFormat="1" customHeight="1" ht="18.75" hidden="1">
      <c r="A282" s="1782" t="s">
        <v>181</v>
      </c>
      <c r="B282" s="1782" t="s">
        <v>182</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306</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1154</v>
      </c>
      <c r="D284" s="2464"/>
      <c r="E284" s="2206"/>
      <c r="F284" s="2385"/>
      <c r="G284" s="402"/>
      <c r="H284" s="1502"/>
      <c r="I284" s="653"/>
      <c r="J284" s="573"/>
      <c r="K284" s="1502"/>
      <c r="L284" s="216"/>
      <c r="M284" s="343"/>
      <c r="N284" s="336"/>
      <c r="O284" s="1626"/>
      <c r="P284" s="1626"/>
      <c r="AH284" s="1633">
        <v>0</v>
      </c>
    </row>
    <row s="1637" customFormat="1" customHeight="1" ht="18.75" hidden="1">
      <c r="A285" s="1782" t="s">
        <v>187</v>
      </c>
      <c r="B285" s="1782" t="s">
        <v>188</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306</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1154</v>
      </c>
      <c r="D287" s="2464"/>
      <c r="E287" s="2206"/>
      <c r="F287" s="2385"/>
      <c r="G287" s="402"/>
      <c r="H287" s="1502"/>
      <c r="I287" s="653"/>
      <c r="J287" s="573"/>
      <c r="K287" s="1502"/>
      <c r="L287" s="216"/>
      <c r="M287" s="343"/>
      <c r="N287" s="336"/>
      <c r="O287" s="1626"/>
      <c r="P287" s="1626"/>
      <c r="AH287" s="1633">
        <v>0</v>
      </c>
    </row>
    <row s="1637" customFormat="1" customHeight="1" ht="18.75" hidden="1">
      <c r="A288" s="1782" t="s">
        <v>193</v>
      </c>
      <c r="B288" s="1782" t="s">
        <v>194</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306</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1154</v>
      </c>
      <c r="D290" s="2464"/>
      <c r="E290" s="2206"/>
      <c r="F290" s="2385"/>
      <c r="G290" s="402"/>
      <c r="H290" s="1502"/>
      <c r="I290" s="653"/>
      <c r="J290" s="573"/>
      <c r="K290" s="1502"/>
      <c r="L290" s="216"/>
      <c r="M290" s="343"/>
      <c r="N290" s="336"/>
      <c r="O290" s="1626"/>
      <c r="P290" s="1626"/>
      <c r="AH290" s="1633">
        <v>0</v>
      </c>
    </row>
    <row s="1637" customFormat="1" customHeight="1" ht="18.75" hidden="1">
      <c r="A291" s="1782" t="s">
        <v>199</v>
      </c>
      <c r="B291" s="1782" t="s">
        <v>200</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306</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1154</v>
      </c>
      <c r="D293" s="2464"/>
      <c r="E293" s="2206"/>
      <c r="F293" s="2385"/>
      <c r="G293" s="402"/>
      <c r="H293" s="1502"/>
      <c r="I293" s="653"/>
      <c r="J293" s="573"/>
      <c r="K293" s="1502"/>
      <c r="L293" s="216"/>
      <c r="M293" s="343"/>
      <c r="N293" s="336"/>
      <c r="O293" s="1626"/>
      <c r="P293" s="1626"/>
      <c r="AH293" s="1633">
        <v>0</v>
      </c>
    </row>
    <row s="1637" customFormat="1" customHeight="1" ht="18.75" hidden="1">
      <c r="A294" s="1782" t="s">
        <v>205</v>
      </c>
      <c r="B294" s="1782" t="s">
        <v>206</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306</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1154</v>
      </c>
      <c r="D296" s="2464"/>
      <c r="E296" s="2206"/>
      <c r="F296" s="2385"/>
      <c r="G296" s="402"/>
      <c r="H296" s="1502"/>
      <c r="I296" s="653"/>
      <c r="J296" s="573"/>
      <c r="K296" s="1502"/>
      <c r="L296" s="216"/>
      <c r="M296" s="343"/>
      <c r="N296" s="336"/>
      <c r="O296" s="1626"/>
      <c r="P296" s="1626"/>
      <c r="AH296" s="1633">
        <v>0</v>
      </c>
    </row>
    <row s="1637" customFormat="1" customHeight="1" ht="18.75" hidden="1">
      <c r="A297" s="1782" t="s">
        <v>225</v>
      </c>
      <c r="B297" s="1782" t="s">
        <v>226</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306</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1154</v>
      </c>
      <c r="D299" s="2464"/>
      <c r="E299" s="2206"/>
      <c r="F299" s="2385"/>
      <c r="G299" s="402"/>
      <c r="H299" s="1502"/>
      <c r="I299" s="653"/>
      <c r="J299" s="573"/>
      <c r="K299" s="1502"/>
      <c r="L299" s="216"/>
      <c r="M299" s="343"/>
      <c r="N299" s="336"/>
      <c r="O299" s="1626"/>
      <c r="P299" s="1626"/>
      <c r="AH299" s="1633">
        <v>0</v>
      </c>
    </row>
    <row s="1637" customFormat="1" customHeight="1" ht="18.75" hidden="1">
      <c r="A300" s="1782" t="s">
        <v>230</v>
      </c>
      <c r="B300" s="1782" t="s">
        <v>231</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306</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1154</v>
      </c>
      <c r="D302" s="2464"/>
      <c r="E302" s="2206"/>
      <c r="F302" s="2385"/>
      <c r="G302" s="402"/>
      <c r="H302" s="1502"/>
      <c r="I302" s="653"/>
      <c r="J302" s="573"/>
      <c r="K302" s="1502"/>
      <c r="L302" s="216"/>
      <c r="M302" s="343"/>
      <c r="N302" s="336"/>
      <c r="O302" s="1626"/>
      <c r="P302" s="1626"/>
      <c r="AH302" s="1633">
        <v>0</v>
      </c>
    </row>
    <row s="1637" customFormat="1" customHeight="1" ht="18.75" hidden="1">
      <c r="A303" s="1782" t="s">
        <v>235</v>
      </c>
      <c r="B303" s="1782" t="s">
        <v>236</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306</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1154</v>
      </c>
      <c r="D305" s="2464"/>
      <c r="E305" s="2206"/>
      <c r="F305" s="2385"/>
      <c r="G305" s="402"/>
      <c r="H305" s="1502"/>
      <c r="I305" s="653"/>
      <c r="J305" s="573"/>
      <c r="K305" s="1502"/>
      <c r="L305" s="216"/>
      <c r="M305" s="343"/>
      <c r="N305" s="336"/>
      <c r="O305" s="1626"/>
      <c r="P305" s="1626"/>
      <c r="AH305" s="1633">
        <v>0</v>
      </c>
    </row>
    <row s="1637" customFormat="1" customHeight="1" ht="18.75" hidden="1">
      <c r="A306" s="1782" t="s">
        <v>240</v>
      </c>
      <c r="B306" s="1782" t="s">
        <v>241</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306</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1154</v>
      </c>
      <c r="D308" s="2464"/>
      <c r="E308" s="2206"/>
      <c r="F308" s="2385"/>
      <c r="G308" s="402"/>
      <c r="H308" s="1502"/>
      <c r="I308" s="653"/>
      <c r="J308" s="573"/>
      <c r="K308" s="1502"/>
      <c r="L308" s="216"/>
      <c r="M308" s="343"/>
      <c r="N308" s="336"/>
      <c r="O308" s="1626"/>
      <c r="P308" s="1626"/>
      <c r="AH308" s="1633">
        <v>0</v>
      </c>
    </row>
    <row s="1637" customFormat="1" customHeight="1" ht="18.75" hidden="1">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306</v>
      </c>
      <c r="M309" s="343"/>
      <c r="N309" s="336"/>
      <c r="O309" s="1626"/>
      <c r="P309" s="1626"/>
      <c r="AH309" s="1633">
        <v>0</v>
      </c>
    </row>
    <row s="1637" customFormat="1" customHeight="1" ht="18.75" hidden="1">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hidden="1">
      <c r="A311" s="1782"/>
      <c r="B311" s="1782"/>
      <c r="C311" s="371" t="s">
        <v>1154</v>
      </c>
      <c r="D311" s="2464"/>
      <c r="E311" s="2206"/>
      <c r="F311" s="2385"/>
      <c r="G311" s="402"/>
      <c r="H311" s="1502"/>
      <c r="I311" s="653"/>
      <c r="J311" s="573"/>
      <c r="K311" s="1502"/>
      <c r="L311" s="216"/>
      <c r="M311" s="343"/>
      <c r="N311" s="336"/>
      <c r="O311" s="1626"/>
      <c r="P311" s="1626"/>
      <c r="AH311" s="1633">
        <v>0</v>
      </c>
    </row>
    <row s="1637" customFormat="1" customHeight="1" ht="18.75" hidden="1">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306</v>
      </c>
      <c r="M312" s="343"/>
      <c r="N312" s="336"/>
      <c r="O312" s="1626"/>
      <c r="P312" s="1626"/>
      <c r="AH312" s="1633">
        <v>0</v>
      </c>
    </row>
    <row s="1637" customFormat="1" customHeight="1" ht="18.75" hidden="1">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hidden="1">
      <c r="A314" s="1782"/>
      <c r="B314" s="1782"/>
      <c r="C314" s="371" t="s">
        <v>1154</v>
      </c>
      <c r="D314" s="2464"/>
      <c r="E314" s="2206"/>
      <c r="F314" s="2385"/>
      <c r="G314" s="402"/>
      <c r="H314" s="1502"/>
      <c r="I314" s="653"/>
      <c r="J314" s="573"/>
      <c r="K314" s="1502"/>
      <c r="L314" s="216"/>
      <c r="M314" s="343"/>
      <c r="N314" s="336"/>
      <c r="O314" s="1626"/>
      <c r="P314" s="1626"/>
      <c r="AH314" s="1633">
        <v>0</v>
      </c>
    </row>
    <row s="1637" customFormat="1" customHeight="1" ht="18.75" hidden="1">
      <c r="A315" s="1782" t="s">
        <v>255</v>
      </c>
      <c r="B315" s="1782" t="s">
        <v>256</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306</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1154</v>
      </c>
      <c r="D317" s="2464"/>
      <c r="E317" s="2206"/>
      <c r="F317" s="2385"/>
      <c r="G317" s="402"/>
      <c r="H317" s="1502"/>
      <c r="I317" s="653"/>
      <c r="J317" s="573"/>
      <c r="K317" s="1502"/>
      <c r="L317" s="216"/>
      <c r="M317" s="343"/>
      <c r="N317" s="336"/>
      <c r="O317" s="1626"/>
      <c r="P317" s="1626"/>
      <c r="AH317" s="1633">
        <v>0</v>
      </c>
    </row>
    <row s="1637" customFormat="1" customHeight="1" ht="18.75" hidden="1">
      <c r="A318" s="1782" t="s">
        <v>260</v>
      </c>
      <c r="B318" s="1782" t="s">
        <v>261</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306</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1154</v>
      </c>
      <c r="D320" s="2464"/>
      <c r="E320" s="2206"/>
      <c r="F320" s="2385"/>
      <c r="G320" s="402"/>
      <c r="H320" s="1502"/>
      <c r="I320" s="653"/>
      <c r="J320" s="573"/>
      <c r="K320" s="1502"/>
      <c r="L320" s="216"/>
      <c r="M320" s="343"/>
      <c r="N320" s="336"/>
      <c r="O320" s="1626"/>
      <c r="P320" s="1626"/>
      <c r="AH320" s="1633">
        <v>0</v>
      </c>
    </row>
    <row s="1637" customFormat="1" customHeight="1" ht="18.75" hidden="1">
      <c r="A321" s="1782" t="s">
        <v>265</v>
      </c>
      <c r="B321" s="1782" t="s">
        <v>266</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306</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1154</v>
      </c>
      <c r="D323" s="2464"/>
      <c r="E323" s="2206"/>
      <c r="F323" s="2385"/>
      <c r="G323" s="402"/>
      <c r="H323" s="1502"/>
      <c r="I323" s="653"/>
      <c r="J323" s="573"/>
      <c r="K323" s="1502"/>
      <c r="L323" s="216"/>
      <c r="M323" s="343"/>
      <c r="N323" s="336"/>
      <c r="O323" s="1626"/>
      <c r="P323" s="1626"/>
      <c r="AH323" s="1633">
        <v>0</v>
      </c>
    </row>
    <row s="1637" customFormat="1" customHeight="1" ht="18.75" hidden="1">
      <c r="A324" s="1782" t="s">
        <v>270</v>
      </c>
      <c r="B324" s="1782" t="s">
        <v>271</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306</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1154</v>
      </c>
      <c r="D326" s="2464"/>
      <c r="E326" s="2206"/>
      <c r="F326" s="2385"/>
      <c r="G326" s="402"/>
      <c r="H326" s="1502"/>
      <c r="I326" s="653"/>
      <c r="J326" s="573"/>
      <c r="K326" s="1502"/>
      <c r="L326" s="216"/>
      <c r="M326" s="343"/>
      <c r="N326" s="336"/>
      <c r="O326" s="1626"/>
      <c r="P326" s="1626"/>
      <c r="AH326" s="1633">
        <v>0</v>
      </c>
    </row>
    <row s="1637" customFormat="1" customHeight="1" ht="18.75" hidden="1">
      <c r="A327" s="1782" t="s">
        <v>275</v>
      </c>
      <c r="B327" s="1782" t="s">
        <v>276</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306</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1154</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82</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489813-2CE7-1324-4BB8-0.E81E34E}"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689</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300</v>
      </c>
      <c r="E8" s="2211"/>
      <c r="F8" s="2211"/>
      <c r="G8" s="2211"/>
      <c r="H8" s="2391" t="s">
        <v>301</v>
      </c>
      <c r="R8" s="376">
        <v>14</v>
      </c>
    </row>
    <row customHeight="1" ht="24">
      <c r="C9" s="378"/>
      <c r="D9" s="388" t="s">
        <v>88</v>
      </c>
      <c r="E9" s="110" t="s">
        <v>302</v>
      </c>
      <c r="F9" s="110" t="s">
        <v>303</v>
      </c>
      <c r="G9" s="110" t="s">
        <v>390</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9"/>
      <c r="G10" s="215"/>
      <c r="H10" s="2171" t="s">
        <v>1155</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c r="G11" s="215"/>
      <c r="H11" s="2172"/>
      <c r="R11" s="376">
        <v>14</v>
      </c>
    </row>
    <row customHeight="1" ht="15">
      <c r="A12" s="104"/>
      <c r="C12" s="389"/>
      <c r="D12" s="149" t="s">
        <v>90</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91</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322</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82</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E96BD6-35B7-B972-093F-0.6F6E5809}"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1156</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9" s="2398"/>
      <c r="K9" s="2177" t="s">
        <v>301</v>
      </c>
      <c r="V9" s="507">
        <v>15</v>
      </c>
    </row>
    <row s="1637" customFormat="1" customHeight="1" ht="15.75">
      <c r="A10" s="761"/>
      <c r="C10" s="178"/>
      <c r="D10" s="713"/>
      <c r="E10" s="2369" t="s">
        <v>564</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565</v>
      </c>
      <c r="F11" s="2370"/>
      <c r="G11" s="2397" t="str">
        <f>IF(G8="","",INDEX(DIFFERENTIATION_UNMERGE_SYSTEM,MATCH(G8,DIFFERENTIATION_ID_DIFF,0)))</f>
        <v/>
      </c>
      <c r="H11" s="2398"/>
      <c r="I11" s="2397" t="str">
        <f>IF(I8="","",INDEX(DIFFERENTIATION_UNMERGE_SYSTEM,MATCH(I8,DIFFERENTIATION_ID_DIFF,0)))</f>
        <v>Централизованная система теплоснабжения г. Волгореченск</v>
      </c>
      <c r="J11" s="2398"/>
      <c r="K11" s="2201"/>
      <c r="U11" s="677"/>
      <c r="V11" s="760">
        <v>15</v>
      </c>
    </row>
    <row s="1637" customFormat="1" customHeight="1" ht="15.75">
      <c r="A12" s="761"/>
      <c r="C12" s="178"/>
      <c r="D12" s="2371" t="s">
        <v>300</v>
      </c>
      <c r="E12" s="2372"/>
      <c r="F12" s="2372"/>
      <c r="G12" s="889"/>
      <c r="H12" s="889"/>
      <c r="I12" s="889"/>
      <c r="J12" s="889"/>
      <c r="K12" s="2201"/>
      <c r="U12" s="677"/>
      <c r="V12" s="760">
        <v>15</v>
      </c>
    </row>
    <row customHeight="1" ht="36">
      <c r="C13" s="178"/>
      <c r="D13" s="807" t="s">
        <v>88</v>
      </c>
      <c r="E13" s="809" t="s">
        <v>302</v>
      </c>
      <c r="F13" s="809" t="s">
        <v>566</v>
      </c>
      <c r="G13" s="810" t="s">
        <v>303</v>
      </c>
      <c r="H13" s="809" t="s">
        <v>390</v>
      </c>
      <c r="I13" s="810" t="s">
        <v>303</v>
      </c>
      <c r="J13" s="809" t="s">
        <v>390</v>
      </c>
      <c r="K13" s="2234"/>
      <c r="V13" s="507">
        <v>34</v>
      </c>
    </row>
    <row customHeight="1" ht="15" hidden="1">
      <c r="C14" s="178"/>
      <c r="D14" s="595" t="s">
        <v>109</v>
      </c>
      <c r="E14" s="595" t="s">
        <v>110</v>
      </c>
      <c r="F14" s="595" t="s">
        <v>90</v>
      </c>
      <c r="G14" s="661" t="str">
        <f>G1&amp;".1"</f>
        <v>4.1</v>
      </c>
      <c r="H14" s="661"/>
      <c r="I14" s="661" t="str">
        <f>I1&amp;".1"</f>
        <v>4.1</v>
      </c>
      <c r="J14" s="661"/>
      <c r="K14" s="291"/>
      <c r="V14" s="507">
        <v>0</v>
      </c>
    </row>
    <row customHeight="1" ht="22.5" hidden="1">
      <c r="A15" s="507"/>
      <c r="C15" s="528"/>
      <c r="D15" s="523">
        <v>1</v>
      </c>
      <c r="E15" s="679" t="s">
        <v>809</v>
      </c>
      <c r="F15" s="523" t="s">
        <v>810</v>
      </c>
      <c r="G15" s="680"/>
      <c r="H15" s="680"/>
      <c r="I15" s="680"/>
      <c r="J15" s="680"/>
      <c r="K15" s="291" t="s">
        <v>811</v>
      </c>
      <c r="V15" s="507">
        <v>0</v>
      </c>
    </row>
    <row customHeight="1" ht="22.5" hidden="1">
      <c r="A16" s="507"/>
      <c r="C16" s="528"/>
      <c r="D16" s="523">
        <v>2</v>
      </c>
      <c r="E16" s="281" t="s">
        <v>812</v>
      </c>
      <c r="F16" s="523" t="s">
        <v>813</v>
      </c>
      <c r="G16" s="680"/>
      <c r="H16" s="680"/>
      <c r="I16" s="680"/>
      <c r="J16" s="680"/>
      <c r="K16" s="291" t="s">
        <v>814</v>
      </c>
      <c r="V16" s="507">
        <v>0</v>
      </c>
    </row>
    <row customHeight="1" ht="123.75" hidden="1">
      <c r="A17" s="507"/>
      <c r="C17" s="528"/>
      <c r="D17" s="523">
        <v>3</v>
      </c>
      <c r="E17" s="281" t="s">
        <v>1157</v>
      </c>
      <c r="F17" s="523" t="s">
        <v>306</v>
      </c>
      <c r="G17" s="680"/>
      <c r="H17" s="680"/>
      <c r="I17" s="680"/>
      <c r="J17" s="680"/>
      <c r="K17" s="291" t="s">
        <v>1158</v>
      </c>
      <c r="V17" s="507">
        <v>0</v>
      </c>
    </row>
    <row customHeight="1" ht="48">
      <c r="A18" s="507"/>
      <c r="C18" s="528"/>
      <c r="D18" s="523">
        <v>3</v>
      </c>
      <c r="E18" s="281" t="s">
        <v>815</v>
      </c>
      <c r="F18" s="523" t="s">
        <v>306</v>
      </c>
      <c r="G18" s="811" t="s">
        <v>306</v>
      </c>
      <c r="H18" s="812" t="s">
        <v>306</v>
      </c>
      <c r="I18" s="523" t="s">
        <v>306</v>
      </c>
      <c r="J18" s="580" t="s">
        <v>306</v>
      </c>
      <c r="K18" s="291" t="s">
        <v>1159</v>
      </c>
      <c r="V18" s="507">
        <v>46</v>
      </c>
    </row>
    <row customHeight="1" ht="36">
      <c r="A19" s="507"/>
      <c r="C19" s="528"/>
      <c r="D19" s="541" t="s">
        <v>324</v>
      </c>
      <c r="E19" s="561" t="s">
        <v>817</v>
      </c>
      <c r="F19" s="523" t="s">
        <v>818</v>
      </c>
      <c r="G19" s="819"/>
      <c r="H19" s="108"/>
      <c r="I19" s="819"/>
      <c r="J19" s="820"/>
      <c r="K19" s="681"/>
      <c r="V19" s="507">
        <v>34</v>
      </c>
    </row>
    <row customHeight="1" ht="36">
      <c r="A20" s="507"/>
      <c r="C20" s="528"/>
      <c r="D20" s="1892" t="s">
        <v>332</v>
      </c>
      <c r="E20" s="561" t="s">
        <v>819</v>
      </c>
      <c r="F20" s="523" t="s">
        <v>820</v>
      </c>
      <c r="G20" s="819"/>
      <c r="H20" s="108"/>
      <c r="I20" s="819"/>
      <c r="J20" s="108"/>
      <c r="K20" s="681"/>
      <c r="V20" s="507">
        <v>34</v>
      </c>
    </row>
    <row customHeight="1" ht="48">
      <c r="A21" s="507"/>
      <c r="C21" s="528"/>
      <c r="D21" s="1892" t="s">
        <v>334</v>
      </c>
      <c r="E21" s="561" t="s">
        <v>821</v>
      </c>
      <c r="F21" s="523" t="s">
        <v>571</v>
      </c>
      <c r="G21" s="682"/>
      <c r="H21" s="108"/>
      <c r="I21" s="682"/>
      <c r="J21" s="108"/>
      <c r="K21" s="681"/>
      <c r="V21" s="507">
        <v>46</v>
      </c>
    </row>
    <row customHeight="1" ht="67.5" hidden="1">
      <c r="A22" s="507"/>
      <c r="C22" s="528"/>
      <c r="D22" s="523">
        <v>5</v>
      </c>
      <c r="E22" s="281" t="s">
        <v>1160</v>
      </c>
      <c r="F22" s="523" t="s">
        <v>558</v>
      </c>
      <c r="G22" s="683"/>
      <c r="H22" s="684"/>
      <c r="I22" s="683"/>
      <c r="J22" s="684"/>
      <c r="K22" s="291" t="s">
        <v>1161</v>
      </c>
      <c r="V22" s="507">
        <v>0</v>
      </c>
    </row>
    <row customHeight="1" ht="33.75" hidden="1">
      <c r="C23" s="453"/>
      <c r="D23" s="523">
        <v>6</v>
      </c>
      <c r="E23" s="281" t="s">
        <v>1162</v>
      </c>
      <c r="F23" s="523" t="s">
        <v>1163</v>
      </c>
      <c r="G23" s="683"/>
      <c r="H23" s="683"/>
      <c r="I23" s="683"/>
      <c r="J23" s="683"/>
      <c r="K23" s="291" t="s">
        <v>1164</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82</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99EAAF5-E59F-6DEC-F16A-0.D27F8024}"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1165</v>
      </c>
      <c r="B1" s="1069" t="s">
        <v>1166</v>
      </c>
      <c r="C1" s="1069" t="s">
        <v>1167</v>
      </c>
      <c r="D1" s="1069" t="s">
        <v>1168</v>
      </c>
      <c r="E1" s="1069" t="s">
        <v>1169</v>
      </c>
      <c r="F1" s="1069" t="s">
        <v>1170</v>
      </c>
      <c r="G1" s="1069" t="s">
        <v>1171</v>
      </c>
      <c r="H1" s="1069" t="s">
        <v>1172</v>
      </c>
      <c r="I1" s="1069" t="s">
        <v>1173</v>
      </c>
      <c r="J1" s="1069" t="s">
        <v>1174</v>
      </c>
      <c r="K1" s="1069" t="s">
        <v>1175</v>
      </c>
      <c r="L1" s="1069" t="s">
        <v>1176</v>
      </c>
      <c r="M1" s="1069"/>
      <c r="N1" s="1069" t="s">
        <v>1177</v>
      </c>
      <c r="O1" s="1069" t="s">
        <v>1178</v>
      </c>
      <c r="P1" s="1069" t="s">
        <v>1179</v>
      </c>
      <c r="Q1" s="1069" t="s">
        <v>1180</v>
      </c>
      <c r="R1" s="1069" t="s">
        <v>1181</v>
      </c>
      <c r="S1" s="1069" t="s">
        <v>1182</v>
      </c>
      <c r="T1" s="1069" t="s">
        <v>1183</v>
      </c>
      <c r="U1" s="1069" t="s">
        <v>1184</v>
      </c>
      <c r="V1" s="1069"/>
      <c r="W1" s="799" t="s">
        <v>1185</v>
      </c>
      <c r="X1" s="1069" t="s">
        <v>1186</v>
      </c>
      <c r="Y1" s="1069" t="s">
        <v>1187</v>
      </c>
      <c r="Z1" s="1069"/>
      <c r="AA1" s="1069" t="s">
        <v>1188</v>
      </c>
      <c r="AB1" s="1069"/>
      <c r="AC1" s="1069" t="s">
        <v>1189</v>
      </c>
      <c r="AD1" s="1069"/>
      <c r="AF1" s="1069" t="s">
        <v>1190</v>
      </c>
      <c r="AH1" s="1069" t="s">
        <v>1191</v>
      </c>
      <c r="AI1" s="1069" t="s">
        <v>1192</v>
      </c>
      <c r="AK1" s="1069" t="s">
        <v>1193</v>
      </c>
      <c r="AM1" s="1069" t="s">
        <v>1194</v>
      </c>
      <c r="AP1" s="1069" t="s">
        <v>1195</v>
      </c>
      <c r="AQ1" s="1069" t="s">
        <v>1196</v>
      </c>
      <c r="AS1" s="1069" t="s">
        <v>1197</v>
      </c>
      <c r="AU1" s="1069" t="s">
        <v>1198</v>
      </c>
      <c r="AW1" s="1069" t="s">
        <v>1199</v>
      </c>
      <c r="AX1" s="1069" t="s">
        <v>1200</v>
      </c>
      <c r="AZ1" s="1154" t="s">
        <v>1201</v>
      </c>
      <c r="BB1" s="1069" t="s">
        <v>1202</v>
      </c>
      <c r="BC1" s="1069"/>
      <c r="BE1" s="1069" t="s">
        <v>1203</v>
      </c>
      <c r="BF1" s="1069" t="s">
        <v>1204</v>
      </c>
      <c r="BH1" s="1071" t="s">
        <v>808</v>
      </c>
      <c r="BI1" s="1072"/>
      <c r="BJ1" s="1073" t="s">
        <v>1205</v>
      </c>
      <c r="BK1" s="1072"/>
      <c r="BL1" s="1074" t="s">
        <v>907</v>
      </c>
      <c r="BM1" s="1072"/>
      <c r="BN1" s="1075" t="s">
        <v>1206</v>
      </c>
      <c r="BS1" s="1429"/>
    </row>
    <row customHeight="1" ht="11.25">
      <c r="A2" s="1076" t="s">
        <v>1207</v>
      </c>
      <c r="B2" s="1077">
        <v>2000</v>
      </c>
      <c r="C2" s="1077">
        <v>2022</v>
      </c>
      <c r="D2" s="1077" t="s">
        <v>66</v>
      </c>
      <c r="E2" s="1078" t="s">
        <v>1208</v>
      </c>
      <c r="F2" s="1078" t="s">
        <v>35</v>
      </c>
      <c r="G2" s="1078" t="s">
        <v>1209</v>
      </c>
      <c r="H2" s="1079" t="s">
        <v>55</v>
      </c>
      <c r="I2" s="1078" t="s">
        <v>109</v>
      </c>
      <c r="J2" s="1078" t="s">
        <v>1210</v>
      </c>
      <c r="K2" s="1080" t="s">
        <v>1211</v>
      </c>
      <c r="L2" s="1081"/>
      <c r="M2" s="1080">
        <v>1</v>
      </c>
      <c r="N2" s="1164" t="s">
        <v>1212</v>
      </c>
      <c r="O2" s="1079" t="s">
        <v>1213</v>
      </c>
      <c r="P2" s="1082" t="s">
        <v>38</v>
      </c>
      <c r="Q2" s="1083" t="s">
        <v>1214</v>
      </c>
      <c r="R2" s="145" t="s">
        <v>1215</v>
      </c>
      <c r="S2" s="145" t="s">
        <v>1216</v>
      </c>
      <c r="T2" s="1084" t="s">
        <v>1217</v>
      </c>
      <c r="U2" s="1081" t="s">
        <v>1218</v>
      </c>
      <c r="V2" s="1085">
        <v>1</v>
      </c>
      <c r="W2" s="1086"/>
      <c r="X2" s="1086" t="s">
        <v>1219</v>
      </c>
      <c r="Y2" s="1077" t="s">
        <v>1220</v>
      </c>
      <c r="Z2" s="1087"/>
      <c r="AA2" s="1077" t="s">
        <v>1221</v>
      </c>
      <c r="AB2" s="1088" t="s">
        <v>1221</v>
      </c>
      <c r="AC2" s="1077" t="s">
        <v>1222</v>
      </c>
      <c r="AD2" s="1088" t="s">
        <v>1222</v>
      </c>
      <c r="AF2" s="1079" t="s">
        <v>1218</v>
      </c>
      <c r="AH2" s="1078" t="s">
        <v>1223</v>
      </c>
      <c r="AI2" s="1078" t="s">
        <v>1223</v>
      </c>
      <c r="AK2" s="1078" t="s">
        <v>1224</v>
      </c>
      <c r="AM2" s="1078" t="s">
        <v>1225</v>
      </c>
      <c r="AP2" s="1089" t="s">
        <v>1219</v>
      </c>
      <c r="AQ2" s="1090" t="s">
        <v>1219</v>
      </c>
      <c r="AS2" s="1077" t="s">
        <v>1226</v>
      </c>
      <c r="AU2" s="1122" t="s">
        <v>1227</v>
      </c>
      <c r="AW2" s="1122" t="s">
        <v>1228</v>
      </c>
      <c r="AX2" s="1122" t="s">
        <v>1228</v>
      </c>
      <c r="AZ2" s="1122" t="s">
        <v>53</v>
      </c>
      <c r="BB2" s="1122" t="s">
        <v>1229</v>
      </c>
      <c r="BC2" s="1122" t="s">
        <v>1230</v>
      </c>
      <c r="BE2" s="1122">
        <v>2000</v>
      </c>
      <c r="BF2" s="1122" t="s">
        <v>1231</v>
      </c>
    </row>
    <row customHeight="1" ht="11.25">
      <c r="A3" s="1076" t="s">
        <v>1232</v>
      </c>
      <c r="B3" s="1077">
        <v>2001</v>
      </c>
      <c r="C3" s="1077">
        <v>2023</v>
      </c>
      <c r="D3" s="1077" t="s">
        <v>19</v>
      </c>
      <c r="E3" s="1078" t="s">
        <v>1233</v>
      </c>
      <c r="F3" s="1078" t="s">
        <v>1234</v>
      </c>
      <c r="G3" s="1078" t="s">
        <v>1235</v>
      </c>
      <c r="H3" s="1079" t="s">
        <v>1236</v>
      </c>
      <c r="I3" s="1078" t="s">
        <v>110</v>
      </c>
      <c r="J3" s="1078" t="s">
        <v>556</v>
      </c>
      <c r="K3" s="1080" t="s">
        <v>1237</v>
      </c>
      <c r="L3" s="1081">
        <f>_xlfn.IFERROR(MATCH(K3,OFFER_METHOD,0),0)</f>
        <v>0</v>
      </c>
      <c r="M3" s="1080">
        <v>2</v>
      </c>
      <c r="N3" s="1164" t="s">
        <v>1238</v>
      </c>
      <c r="O3" s="1079" t="s">
        <v>1239</v>
      </c>
      <c r="P3" s="1082" t="s">
        <v>1240</v>
      </c>
      <c r="Q3" s="1083" t="s">
        <v>1241</v>
      </c>
      <c r="R3" s="145" t="s">
        <v>1242</v>
      </c>
      <c r="S3" s="145" t="s">
        <v>1243</v>
      </c>
      <c r="T3" s="1084" t="s">
        <v>1244</v>
      </c>
      <c r="U3" s="1081" t="s">
        <v>1245</v>
      </c>
      <c r="V3" s="1085">
        <v>2</v>
      </c>
      <c r="W3" s="1086"/>
      <c r="X3" s="1086" t="s">
        <v>1246</v>
      </c>
      <c r="Y3" s="1077" t="s">
        <v>1220</v>
      </c>
      <c r="Z3" s="1087"/>
      <c r="AA3" s="1077" t="s">
        <v>1247</v>
      </c>
      <c r="AB3" s="1088" t="s">
        <v>1247</v>
      </c>
      <c r="AC3" s="1077" t="s">
        <v>1248</v>
      </c>
      <c r="AD3" s="1088" t="s">
        <v>1248</v>
      </c>
      <c r="AF3" s="1079" t="s">
        <v>1245</v>
      </c>
      <c r="AH3" s="1078" t="s">
        <v>1249</v>
      </c>
      <c r="AI3" s="1078" t="s">
        <v>1250</v>
      </c>
      <c r="AK3" s="1078" t="s">
        <v>1251</v>
      </c>
      <c r="AM3" s="1078" t="s">
        <v>1252</v>
      </c>
      <c r="AP3" s="1089" t="s">
        <v>1253</v>
      </c>
      <c r="AQ3" s="1090" t="s">
        <v>1253</v>
      </c>
      <c r="AS3" s="1077" t="s">
        <v>1254</v>
      </c>
      <c r="AU3" s="1122" t="s">
        <v>1255</v>
      </c>
      <c r="AW3" s="1122" t="s">
        <v>1256</v>
      </c>
      <c r="AX3" s="1122" t="s">
        <v>1256</v>
      </c>
      <c r="AZ3" s="1122" t="s">
        <v>1257</v>
      </c>
      <c r="BB3" s="1122" t="s">
        <v>1258</v>
      </c>
      <c r="BC3" s="1122" t="s">
        <v>1230</v>
      </c>
      <c r="BE3" s="1122">
        <v>2001</v>
      </c>
      <c r="BF3" s="1122" t="s">
        <v>1259</v>
      </c>
      <c r="BH3" s="1069" t="s">
        <v>1260</v>
      </c>
      <c r="BJ3" s="1069" t="s">
        <v>1261</v>
      </c>
      <c r="BL3" s="1069" t="s">
        <v>1262</v>
      </c>
      <c r="BN3" s="1069" t="s">
        <v>1263</v>
      </c>
      <c r="BR3" s="1069" t="s">
        <v>1264</v>
      </c>
      <c r="BS3" s="1430"/>
      <c r="BT3" s="1072"/>
      <c r="BU3" s="1069" t="s">
        <v>1265</v>
      </c>
      <c r="BV3" s="1072"/>
      <c r="BW3" s="1692"/>
      <c r="BX3" s="1694" t="s">
        <v>1266</v>
      </c>
      <c r="CA3" s="1069" t="s">
        <v>1267</v>
      </c>
    </row>
    <row customHeight="1" ht="11.25">
      <c r="A4" s="1076" t="s">
        <v>1268</v>
      </c>
      <c r="B4" s="1077">
        <v>2002</v>
      </c>
      <c r="C4" s="1077">
        <v>2024</v>
      </c>
      <c r="E4" s="1078" t="s">
        <v>1269</v>
      </c>
      <c r="F4" s="1078" t="s">
        <v>1270</v>
      </c>
      <c r="H4" s="1079" t="s">
        <v>1271</v>
      </c>
      <c r="I4" s="1078" t="s">
        <v>90</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1220</v>
      </c>
      <c r="Z4" s="1093"/>
      <c r="AC4" s="1077" t="s">
        <v>1282</v>
      </c>
      <c r="AD4" s="1088" t="s">
        <v>1282</v>
      </c>
      <c r="AF4" s="1079" t="s">
        <v>1280</v>
      </c>
      <c r="AH4" s="1079" t="s">
        <v>1283</v>
      </c>
      <c r="AK4" s="1078" t="s">
        <v>1284</v>
      </c>
      <c r="AM4" s="1078" t="s">
        <v>1285</v>
      </c>
      <c r="AP4" s="1089" t="s">
        <v>1246</v>
      </c>
      <c r="AQ4" s="1090" t="s">
        <v>1246</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91</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168</v>
      </c>
      <c r="Y5" s="1077" t="s">
        <v>1313</v>
      </c>
      <c r="Z5" s="1093">
        <v>1</v>
      </c>
      <c r="AF5" s="1079" t="s">
        <v>1314</v>
      </c>
      <c r="AH5" s="1078" t="s">
        <v>1315</v>
      </c>
      <c r="AK5" s="1078" t="s">
        <v>1316</v>
      </c>
      <c r="AM5" s="1078" t="s">
        <v>1317</v>
      </c>
      <c r="AP5" s="1089" t="s">
        <v>168</v>
      </c>
      <c r="AQ5" s="1090" t="s">
        <v>168</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1219</v>
      </c>
      <c r="BS5" s="1431"/>
      <c r="BT5" s="1283">
        <v>64236871</v>
      </c>
      <c r="BU5" s="1070" t="s">
        <v>229</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111</v>
      </c>
      <c r="J6" s="1069" t="s">
        <v>1331</v>
      </c>
      <c r="L6" s="1081">
        <f>SUM(kind_of_control_method_filter)</f>
        <v>0</v>
      </c>
      <c r="N6" s="1094" t="s">
        <v>1332</v>
      </c>
      <c r="O6" s="1078" t="s">
        <v>1333</v>
      </c>
      <c r="R6" s="145" t="s">
        <v>1214</v>
      </c>
      <c r="T6" s="1079" t="s">
        <v>1334</v>
      </c>
      <c r="U6" s="1081" t="s">
        <v>1314</v>
      </c>
      <c r="V6" s="1085">
        <v>5</v>
      </c>
      <c r="W6" s="1086"/>
      <c r="X6" s="1077" t="s">
        <v>174</v>
      </c>
      <c r="Y6" s="1077" t="s">
        <v>1335</v>
      </c>
      <c r="Z6" s="1093"/>
      <c r="AA6" s="1096"/>
      <c r="AH6" s="1078" t="s">
        <v>1336</v>
      </c>
      <c r="AK6" s="1078" t="s">
        <v>1337</v>
      </c>
      <c r="AM6" s="1078" t="s">
        <v>1338</v>
      </c>
      <c r="AP6" s="1089" t="s">
        <v>174</v>
      </c>
      <c r="AQ6" s="1090" t="s">
        <v>174</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1253</v>
      </c>
      <c r="BS6" s="1432"/>
      <c r="BT6" s="1283">
        <v>64236872</v>
      </c>
      <c r="BU6" s="1070" t="s">
        <v>234</v>
      </c>
      <c r="BV6" s="1072"/>
      <c r="BW6" s="1697">
        <v>4213768</v>
      </c>
      <c r="BX6" s="1695" t="s">
        <v>254</v>
      </c>
      <c r="BZ6" s="1283">
        <v>64237510</v>
      </c>
      <c r="CA6" s="1070" t="s">
        <v>1346</v>
      </c>
    </row>
    <row customHeight="1" ht="11.25">
      <c r="A7" s="1076" t="s">
        <v>1347</v>
      </c>
      <c r="B7" s="1077">
        <v>2005</v>
      </c>
      <c r="E7" s="1078" t="s">
        <v>1348</v>
      </c>
      <c r="F7" s="1095"/>
      <c r="H7" s="1079" t="s">
        <v>1349</v>
      </c>
      <c r="I7" s="1078" t="s">
        <v>92</v>
      </c>
      <c r="J7" s="1078" t="s">
        <v>1350</v>
      </c>
      <c r="N7" s="1098" t="s">
        <v>1351</v>
      </c>
      <c r="O7" s="1078" t="s">
        <v>1352</v>
      </c>
      <c r="U7" s="1081" t="s">
        <v>19</v>
      </c>
      <c r="V7" s="372" t="s">
        <v>92</v>
      </c>
      <c r="W7" s="1086"/>
      <c r="X7" s="1077" t="s">
        <v>180</v>
      </c>
      <c r="Y7" s="1077" t="s">
        <v>1313</v>
      </c>
      <c r="Z7" s="1093"/>
      <c r="AA7" s="1096"/>
      <c r="AH7" s="1078" t="s">
        <v>1353</v>
      </c>
      <c r="AK7" s="1078" t="s">
        <v>1354</v>
      </c>
      <c r="AM7" s="1078" t="s">
        <v>1355</v>
      </c>
      <c r="AP7" s="1089" t="s">
        <v>180</v>
      </c>
      <c r="AQ7" s="1090" t="s">
        <v>180</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1246</v>
      </c>
      <c r="BS7" s="1431"/>
      <c r="BT7" s="1283">
        <v>64236873</v>
      </c>
      <c r="BU7" s="1070" t="s">
        <v>239</v>
      </c>
      <c r="BV7" s="1072"/>
      <c r="BW7" s="1697">
        <v>4213769</v>
      </c>
      <c r="BX7" s="1695" t="s">
        <v>1363</v>
      </c>
      <c r="BZ7" s="1283">
        <v>64237511</v>
      </c>
      <c r="CA7" s="1070" t="s">
        <v>269</v>
      </c>
    </row>
    <row customHeight="1" ht="11.25">
      <c r="A8" s="1076" t="s">
        <v>1364</v>
      </c>
      <c r="B8" s="1077">
        <v>2006</v>
      </c>
      <c r="E8" s="1078" t="s">
        <v>1365</v>
      </c>
      <c r="F8" s="1095"/>
      <c r="H8" s="1079" t="s">
        <v>1366</v>
      </c>
      <c r="I8" s="1078" t="s">
        <v>93</v>
      </c>
      <c r="J8" s="1078" t="s">
        <v>1367</v>
      </c>
      <c r="N8" s="1165" t="s">
        <v>1368</v>
      </c>
      <c r="O8" s="1078" t="s">
        <v>1369</v>
      </c>
      <c r="V8" s="372" t="s">
        <v>93</v>
      </c>
      <c r="W8" s="1086"/>
      <c r="X8" s="1077" t="s">
        <v>186</v>
      </c>
      <c r="Y8" s="1077" t="s">
        <v>1313</v>
      </c>
      <c r="Z8" s="1093"/>
      <c r="AA8" s="1096"/>
      <c r="AK8" s="1078" t="s">
        <v>1370</v>
      </c>
      <c r="AP8" s="1089" t="s">
        <v>186</v>
      </c>
      <c r="AQ8" s="1090" t="s">
        <v>186</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168</v>
      </c>
      <c r="BS8" s="1431"/>
      <c r="BT8" s="1283">
        <v>64236874</v>
      </c>
      <c r="BU8" s="1297" t="s">
        <v>1379</v>
      </c>
      <c r="BV8" s="1072"/>
      <c r="BW8" s="1697">
        <v>4213770</v>
      </c>
      <c r="BX8" s="1698" t="s">
        <v>1380</v>
      </c>
      <c r="BZ8" s="1283">
        <v>64237512</v>
      </c>
      <c r="CA8" s="1070" t="s">
        <v>264</v>
      </c>
    </row>
    <row customHeight="1" ht="11.25">
      <c r="A9" s="1076" t="s">
        <v>1381</v>
      </c>
      <c r="B9" s="1077">
        <v>2007</v>
      </c>
      <c r="E9" s="1078" t="s">
        <v>1382</v>
      </c>
      <c r="F9" s="1095"/>
      <c r="G9" s="1069" t="s">
        <v>1383</v>
      </c>
      <c r="H9" s="1069" t="s">
        <v>1384</v>
      </c>
      <c r="I9" s="1078" t="s">
        <v>112</v>
      </c>
      <c r="O9" s="1078" t="s">
        <v>1385</v>
      </c>
      <c r="V9" s="372" t="s">
        <v>112</v>
      </c>
      <c r="W9" s="1086"/>
      <c r="X9" s="1077" t="s">
        <v>192</v>
      </c>
      <c r="Y9" s="1077" t="s">
        <v>1220</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174</v>
      </c>
      <c r="BS9" s="1431"/>
      <c r="BT9" s="1283">
        <v>64236875</v>
      </c>
      <c r="BU9" s="1070" t="s">
        <v>244</v>
      </c>
      <c r="BV9" s="1072"/>
      <c r="BW9" s="1692"/>
      <c r="BX9" s="1692"/>
    </row>
    <row customHeight="1" ht="11.25">
      <c r="A10" s="1076" t="s">
        <v>1395</v>
      </c>
      <c r="B10" s="1077">
        <v>2008</v>
      </c>
      <c r="E10" s="1078" t="s">
        <v>1396</v>
      </c>
      <c r="F10" s="1095"/>
      <c r="G10" s="1078" t="s">
        <v>1397</v>
      </c>
      <c r="H10" s="1078" t="s">
        <v>1398</v>
      </c>
      <c r="I10" s="1078" t="s">
        <v>150</v>
      </c>
      <c r="J10" s="1069" t="s">
        <v>1399</v>
      </c>
      <c r="K10" s="1069" t="s">
        <v>1400</v>
      </c>
      <c r="O10" s="1078" t="s">
        <v>1401</v>
      </c>
      <c r="V10" s="373" t="s">
        <v>150</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180</v>
      </c>
      <c r="BS10" s="1431"/>
      <c r="BT10" s="1283">
        <v>64236876</v>
      </c>
      <c r="BU10" s="1070" t="s">
        <v>224</v>
      </c>
      <c r="BV10" s="1072"/>
      <c r="BW10" s="1692"/>
      <c r="BX10" s="1692"/>
    </row>
    <row customHeight="1" ht="11.25">
      <c r="A11" s="1076" t="s">
        <v>1411</v>
      </c>
      <c r="B11" s="1077">
        <v>2009</v>
      </c>
      <c r="E11" s="1078" t="s">
        <v>1412</v>
      </c>
      <c r="F11" s="1095"/>
      <c r="G11" s="1078" t="s">
        <v>1413</v>
      </c>
      <c r="H11" s="1078" t="s">
        <v>1414</v>
      </c>
      <c r="I11" s="1078" t="s">
        <v>151</v>
      </c>
      <c r="J11" s="1079" t="s">
        <v>1415</v>
      </c>
      <c r="K11" s="1101" t="s">
        <v>1416</v>
      </c>
      <c r="O11" s="1079" t="s">
        <v>1417</v>
      </c>
      <c r="V11" s="372" t="s">
        <v>151</v>
      </c>
      <c r="W11" s="277"/>
      <c r="X11" s="1086" t="s">
        <v>1387</v>
      </c>
      <c r="Y11" s="1077" t="s">
        <v>1418</v>
      </c>
      <c r="Z11" s="1093"/>
      <c r="AP11" s="1089" t="s">
        <v>192</v>
      </c>
      <c r="AQ11" s="1091" t="s">
        <v>192</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186</v>
      </c>
      <c r="BS11" s="1431"/>
      <c r="BW11" s="1692"/>
      <c r="BX11" s="1692"/>
    </row>
    <row customHeight="1" ht="11.25">
      <c r="A12" s="1076" t="s">
        <v>1425</v>
      </c>
      <c r="B12" s="1077">
        <v>2010</v>
      </c>
      <c r="E12" s="1078" t="s">
        <v>1426</v>
      </c>
      <c r="F12" s="1095"/>
      <c r="G12" s="1078" t="s">
        <v>1414</v>
      </c>
      <c r="I12" s="1078" t="s">
        <v>152</v>
      </c>
      <c r="J12" s="1079" t="s">
        <v>1427</v>
      </c>
      <c r="K12" s="1101" t="s">
        <v>1428</v>
      </c>
      <c r="O12" s="1079" t="s">
        <v>1214</v>
      </c>
      <c r="V12" s="372" t="s">
        <v>152</v>
      </c>
      <c r="W12" s="1091"/>
      <c r="X12" s="1086" t="s">
        <v>1429</v>
      </c>
      <c r="Y12" s="1077" t="s">
        <v>1220</v>
      </c>
      <c r="AP12" s="1089"/>
      <c r="AW12" s="1122" t="s">
        <v>151</v>
      </c>
      <c r="AX12" s="1122" t="s">
        <v>151</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153</v>
      </c>
      <c r="K13" s="1101" t="s">
        <v>1386</v>
      </c>
      <c r="V13" s="372" t="s">
        <v>153</v>
      </c>
      <c r="W13" s="1091"/>
      <c r="X13" s="1091"/>
      <c r="Y13" s="1091"/>
      <c r="AW13" s="1122" t="s">
        <v>152</v>
      </c>
      <c r="AX13" s="1122" t="s">
        <v>152</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154</v>
      </c>
      <c r="J14" s="1069" t="s">
        <v>1444</v>
      </c>
      <c r="N14" s="1069" t="s">
        <v>1445</v>
      </c>
      <c r="V14" s="1085">
        <v>13</v>
      </c>
      <c r="W14" s="1086"/>
      <c r="X14" s="1086" t="s">
        <v>1253</v>
      </c>
      <c r="Y14" s="1077" t="s">
        <v>1220</v>
      </c>
      <c r="AW14" s="1122" t="s">
        <v>153</v>
      </c>
      <c r="AX14" s="1122" t="s">
        <v>153</v>
      </c>
      <c r="AZ14" s="1069" t="s">
        <v>1446</v>
      </c>
      <c r="BB14" s="1122" t="s">
        <v>1447</v>
      </c>
      <c r="BC14" s="1122" t="s">
        <v>1439</v>
      </c>
      <c r="BE14" s="1122">
        <v>2012</v>
      </c>
      <c r="BH14" s="1070" t="s">
        <v>1362</v>
      </c>
      <c r="BJ14" s="1219" t="s">
        <v>1448</v>
      </c>
      <c r="BL14" s="1219" t="s">
        <v>1448</v>
      </c>
      <c r="BN14" s="1070" t="s">
        <v>1449</v>
      </c>
      <c r="BQ14" s="1283">
        <v>4213782</v>
      </c>
      <c r="BR14" s="1070" t="s">
        <v>192</v>
      </c>
      <c r="BS14" s="1431"/>
      <c r="BT14" s="1072"/>
      <c r="BU14" s="1072"/>
      <c r="BV14" s="1072"/>
      <c r="BW14" s="1696"/>
      <c r="BX14" s="1692"/>
    </row>
    <row customHeight="1" ht="19.5">
      <c r="A15" s="1076" t="s">
        <v>1450</v>
      </c>
      <c r="B15" s="1077">
        <v>2013</v>
      </c>
      <c r="E15" s="1700" t="s">
        <v>1451</v>
      </c>
      <c r="G15" s="1069" t="s">
        <v>1452</v>
      </c>
      <c r="H15" s="1069" t="s">
        <v>1453</v>
      </c>
      <c r="I15" s="1080" t="s">
        <v>155</v>
      </c>
      <c r="J15" s="1091" t="s">
        <v>583</v>
      </c>
      <c r="N15" s="1160" t="s">
        <v>1454</v>
      </c>
      <c r="X15" s="1089"/>
      <c r="AW15" s="1122" t="s">
        <v>154</v>
      </c>
      <c r="AX15" s="1122" t="s">
        <v>154</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556</v>
      </c>
      <c r="N16" s="1160" t="s">
        <v>1463</v>
      </c>
      <c r="AW16" s="1122" t="s">
        <v>155</v>
      </c>
      <c r="AX16" s="1122" t="s">
        <v>155</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1264</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167</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1253</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293</v>
      </c>
    </row>
    <row customHeight="1" ht="21">
      <c r="A23" s="1076" t="s">
        <v>1530</v>
      </c>
      <c r="B23" s="1077">
        <v>2021</v>
      </c>
      <c r="AW23" s="1122" t="s">
        <v>1531</v>
      </c>
      <c r="AX23" s="1122" t="s">
        <v>1531</v>
      </c>
      <c r="AZ23" s="1122" t="s">
        <v>1532</v>
      </c>
      <c r="BB23" s="1122" t="s">
        <v>1533</v>
      </c>
      <c r="BC23" s="1122" t="s">
        <v>1230</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689</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01.01.2026</v>
      </c>
      <c r="F29" s="1107" t="str">
        <f>IF(TEMPLATE_GROUP="","",INDEX(EndDateList,MATCH(TEMPLATE_GROUP,CodeTemplateList,0),1))</f>
        <v>31.03.2026</v>
      </c>
      <c r="H29" s="1108" t="s">
        <v>1568</v>
      </c>
      <c r="AX29" s="1122" t="s">
        <v>1569</v>
      </c>
      <c r="AZ29" s="1122" t="s">
        <v>1215</v>
      </c>
      <c r="BB29" s="1122" t="s">
        <v>1417</v>
      </c>
      <c r="BC29" s="1093"/>
      <c r="BE29" s="1122">
        <v>2027</v>
      </c>
      <c r="BJ29" s="1070" t="s">
        <v>1457</v>
      </c>
      <c r="BL29" s="1070" t="s">
        <v>1457</v>
      </c>
    </row>
    <row customHeight="1" ht="11.25">
      <c r="A30" s="1076" t="s">
        <v>1570</v>
      </c>
      <c r="D30" s="1109"/>
      <c r="E30" s="1110"/>
      <c r="F30" s="1110"/>
      <c r="AX30" s="1122" t="s">
        <v>1571</v>
      </c>
      <c r="AZ30" s="1122" t="s">
        <v>1242</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01.01.2026</v>
      </c>
      <c r="F32" s="1107" t="str">
        <f>IF(TEMPLATE_GROUP="","",INDEX(EndDateList,MATCH(TEMPLATE_GROUP,CodeTemplateList,0),1))</f>
        <v>31.03.2026</v>
      </c>
      <c r="H32" s="1112" t="s">
        <v>1579</v>
      </c>
      <c r="O32" s="1076" t="s">
        <v>1213</v>
      </c>
      <c r="AX32" s="1122" t="s">
        <v>1580</v>
      </c>
      <c r="AZ32" s="1122" t="s">
        <v>1310</v>
      </c>
      <c r="BE32" s="1122">
        <v>2030</v>
      </c>
      <c r="BJ32" s="1070" t="s">
        <v>1466</v>
      </c>
      <c r="BL32" s="1070" t="s">
        <v>1466</v>
      </c>
    </row>
    <row customHeight="1" ht="11.25">
      <c r="A33" s="1076" t="s">
        <v>1581</v>
      </c>
      <c r="O33" s="1076" t="s">
        <v>1239</v>
      </c>
      <c r="AX33" s="1122" t="s">
        <v>1582</v>
      </c>
      <c r="AZ33" s="1122" t="s">
        <v>1214</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808</v>
      </c>
      <c r="F36" s="1115" t="str">
        <f>INDEX(E37:E41,MATCH(TEMPLATE_SPHERE,F37:F41,0))</f>
        <v>теплоснабжения</v>
      </c>
      <c r="G36" s="1115" t="str">
        <f>INDEX(G37:G41,MATCH(TEMPLATE_SPHERE,F37:F41,0))</f>
        <v>теплоснабжение</v>
      </c>
      <c r="O36" s="1076" t="s">
        <v>1333</v>
      </c>
      <c r="AX36" s="1122" t="s">
        <v>1591</v>
      </c>
      <c r="AZ36" s="1122" t="s">
        <v>1214</v>
      </c>
      <c r="BE36" s="1122">
        <v>2034</v>
      </c>
      <c r="BL36" s="1070" t="s">
        <v>1592</v>
      </c>
    </row>
    <row customHeight="1" ht="11.25">
      <c r="A37" s="1076" t="s">
        <v>1593</v>
      </c>
      <c r="E37" s="409" t="s">
        <v>1594</v>
      </c>
      <c r="F37" s="1116" t="s">
        <v>808</v>
      </c>
      <c r="G37" s="409" t="s">
        <v>1595</v>
      </c>
      <c r="O37" s="1076" t="s">
        <v>1352</v>
      </c>
      <c r="AX37" s="1122" t="s">
        <v>1596</v>
      </c>
      <c r="AZ37" s="1122" t="s">
        <v>1241</v>
      </c>
      <c r="BE37" s="1122">
        <v>2035</v>
      </c>
    </row>
    <row customHeight="1" ht="11.25">
      <c r="A38" s="1076" t="s">
        <v>1597</v>
      </c>
      <c r="E38" s="409" t="s">
        <v>1598</v>
      </c>
      <c r="F38" s="1117" t="s">
        <v>854</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907</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894</v>
      </c>
      <c r="G40" s="409" t="s">
        <v>1613</v>
      </c>
      <c r="O40" s="1076" t="s">
        <v>1401</v>
      </c>
      <c r="AX40" s="1122" t="s">
        <v>1614</v>
      </c>
      <c r="BE40" s="1122">
        <v>2038</v>
      </c>
      <c r="BH40" s="1070" t="s">
        <v>1615</v>
      </c>
      <c r="BJ40" s="1219" t="s">
        <v>1028</v>
      </c>
      <c r="BL40" s="1219" t="s">
        <v>1028</v>
      </c>
      <c r="BN40" s="1070" t="s">
        <v>1062</v>
      </c>
    </row>
    <row customHeight="1" ht="11.25">
      <c r="A41" s="1076" t="s">
        <v>1616</v>
      </c>
      <c r="E41" s="409" t="s">
        <v>1617</v>
      </c>
      <c r="F41" s="1117" t="s">
        <v>1618</v>
      </c>
      <c r="G41" s="409" t="s">
        <v>1617</v>
      </c>
      <c r="O41" s="1076" t="s">
        <v>1417</v>
      </c>
      <c r="AX41" s="1122" t="s">
        <v>1619</v>
      </c>
      <c r="AZ41" s="1069" t="s">
        <v>1620</v>
      </c>
      <c r="BE41" s="1122">
        <v>2039</v>
      </c>
      <c r="BH41" s="1070" t="s">
        <v>1621</v>
      </c>
      <c r="BJ41" s="1219" t="s">
        <v>1024</v>
      </c>
      <c r="BL41" s="1219" t="s">
        <v>1024</v>
      </c>
      <c r="BN41" s="1070" t="s">
        <v>1049</v>
      </c>
    </row>
    <row customHeight="1" ht="11.25">
      <c r="A42" s="1076" t="s">
        <v>1622</v>
      </c>
      <c r="AX42" s="1122" t="s">
        <v>1623</v>
      </c>
      <c r="AZ42" s="1122" t="s">
        <v>1213</v>
      </c>
      <c r="BE42" s="1122">
        <v>2040</v>
      </c>
      <c r="BH42" s="1070" t="s">
        <v>1046</v>
      </c>
      <c r="BJ42" s="1219" t="s">
        <v>1026</v>
      </c>
      <c r="BL42" s="1219" t="s">
        <v>1026</v>
      </c>
      <c r="BN42" s="1070" t="s">
        <v>1624</v>
      </c>
    </row>
    <row customHeight="1" ht="11.25">
      <c r="A43" s="1076" t="s">
        <v>1625</v>
      </c>
      <c r="AX43" s="1122" t="s">
        <v>1626</v>
      </c>
      <c r="AZ43" s="1122" t="s">
        <v>1239</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1046</v>
      </c>
      <c r="BL44" s="1219" t="s">
        <v>1046</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1040</v>
      </c>
      <c r="BL45" s="1219" t="s">
        <v>1040</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1647</v>
      </c>
      <c r="AZ46" s="1122" t="s">
        <v>1333</v>
      </c>
      <c r="BE46" s="1122">
        <v>2044</v>
      </c>
      <c r="BH46" s="1070" t="s">
        <v>1049</v>
      </c>
      <c r="BJ46" s="1219" t="s">
        <v>1030</v>
      </c>
      <c r="BL46" s="1219" t="s">
        <v>1030</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31.03.2026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1650</v>
      </c>
      <c r="AZ47" s="1122" t="s">
        <v>1352</v>
      </c>
      <c r="BE47" s="1122">
        <v>2045</v>
      </c>
      <c r="BH47" s="1070" t="s">
        <v>1624</v>
      </c>
      <c r="BJ47" s="1219" t="s">
        <v>1032</v>
      </c>
      <c r="BL47" s="1219" t="s">
        <v>1032</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1034</v>
      </c>
      <c r="BL48" s="1219" t="s">
        <v>1034</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1661</v>
      </c>
      <c r="AZ49" s="1122" t="s">
        <v>1385</v>
      </c>
      <c r="BE49" s="1122">
        <v>2047</v>
      </c>
      <c r="BH49" s="1070" t="s">
        <v>1050</v>
      </c>
      <c r="BJ49" s="1219" t="s">
        <v>1036</v>
      </c>
      <c r="BL49" s="1219" t="s">
        <v>1036</v>
      </c>
    </row>
    <row customHeight="1" ht="11.25">
      <c r="A50" s="1076" t="s">
        <v>1662</v>
      </c>
      <c r="E50" s="409" t="s">
        <v>1663</v>
      </c>
      <c r="F50" s="1117" t="s">
        <v>1020</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1664</v>
      </c>
      <c r="AZ50" s="1122" t="s">
        <v>1401</v>
      </c>
      <c r="BE50" s="1122">
        <v>2048</v>
      </c>
      <c r="BH50" s="1070" t="s">
        <v>1635</v>
      </c>
      <c r="BJ50" s="1219" t="s">
        <v>1038</v>
      </c>
      <c r="BL50" s="1219" t="s">
        <v>1038</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1673</v>
      </c>
      <c r="AZ52" s="1122" t="s">
        <v>1214</v>
      </c>
      <c r="BE52" s="1122">
        <v>2050</v>
      </c>
      <c r="BH52" s="1070" t="s">
        <v>1648</v>
      </c>
      <c r="BJ52" s="1219" t="s">
        <v>1049</v>
      </c>
      <c r="BL52" s="1219" t="s">
        <v>1049</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1216</v>
      </c>
      <c r="BE55" s="1122">
        <v>2053</v>
      </c>
      <c r="BH55" s="1072" t="s">
        <v>22</v>
      </c>
      <c r="BJ55" s="1219" t="s">
        <v>1050</v>
      </c>
      <c r="BL55" s="1219" t="s">
        <v>1050</v>
      </c>
    </row>
    <row customHeight="1" ht="11.25">
      <c r="A56" s="1076" t="s">
        <v>1683</v>
      </c>
      <c r="D56" s="1120" t="s">
        <v>1684</v>
      </c>
      <c r="E56" s="1097" t="s">
        <v>111</v>
      </c>
      <c r="F56" s="1076" t="s">
        <v>1685</v>
      </c>
      <c r="AX56" s="1122" t="s">
        <v>1686</v>
      </c>
      <c r="AZ56" s="1122" t="s">
        <v>1243</v>
      </c>
      <c r="BE56" s="1122">
        <v>2054</v>
      </c>
      <c r="BH56" s="1072" t="s">
        <v>22</v>
      </c>
      <c r="BJ56" s="1219" t="s">
        <v>1635</v>
      </c>
      <c r="BL56" s="1219" t="s">
        <v>1635</v>
      </c>
    </row>
    <row customHeight="1" ht="11.25">
      <c r="A57" s="1076" t="s">
        <v>1687</v>
      </c>
      <c r="D57" s="1120" t="s">
        <v>1688</v>
      </c>
      <c r="E57" s="1097" t="s">
        <v>111</v>
      </c>
      <c r="F57" s="1076" t="s">
        <v>1685</v>
      </c>
      <c r="AX57" s="1122" t="s">
        <v>1689</v>
      </c>
      <c r="AZ57" s="1122" t="s">
        <v>1278</v>
      </c>
      <c r="BE57" s="1122">
        <v>2055</v>
      </c>
      <c r="BJ57" s="1219" t="s">
        <v>1644</v>
      </c>
      <c r="BL57" s="1219" t="s">
        <v>1644</v>
      </c>
    </row>
    <row customHeight="1" ht="11.25">
      <c r="A58" s="1076" t="s">
        <v>1690</v>
      </c>
      <c r="D58" s="1120" t="s">
        <v>1691</v>
      </c>
      <c r="E58" s="1097" t="s">
        <v>111</v>
      </c>
      <c r="F58" s="1076" t="s">
        <v>1685</v>
      </c>
      <c r="AX58" s="1122" t="s">
        <v>1692</v>
      </c>
      <c r="BE58" s="1122">
        <v>2056</v>
      </c>
      <c r="BJ58" s="1219" t="s">
        <v>1648</v>
      </c>
      <c r="BL58" s="1219" t="s">
        <v>1648</v>
      </c>
    </row>
    <row customHeight="1" ht="11.25">
      <c r="A59" s="1076" t="s">
        <v>1693</v>
      </c>
      <c r="D59" s="1120" t="s">
        <v>133</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1217</v>
      </c>
      <c r="BE60" s="1122">
        <v>2058</v>
      </c>
      <c r="BJ60" s="1219" t="s">
        <v>1657</v>
      </c>
      <c r="BL60" s="1219" t="s">
        <v>1657</v>
      </c>
    </row>
    <row customHeight="1" ht="11.25">
      <c r="A61" s="1076" t="s">
        <v>1700</v>
      </c>
      <c r="D61" s="1120" t="s">
        <v>1701</v>
      </c>
      <c r="E61" s="1097" t="s">
        <v>1580</v>
      </c>
      <c r="F61" s="1076" t="s">
        <v>1694</v>
      </c>
      <c r="AX61" s="1122" t="s">
        <v>1702</v>
      </c>
      <c r="AZ61" s="1122" t="s">
        <v>1244</v>
      </c>
      <c r="BE61" s="1122">
        <v>2059</v>
      </c>
      <c r="BL61" s="1219" t="s">
        <v>1042</v>
      </c>
    </row>
    <row customHeight="1" ht="11.25">
      <c r="A62" s="1076" t="s">
        <v>1703</v>
      </c>
      <c r="D62" s="1120" t="s">
        <v>132</v>
      </c>
      <c r="E62" s="1097">
        <v>30</v>
      </c>
      <c r="F62" s="1076" t="s">
        <v>1694</v>
      </c>
      <c r="AZ62" s="1122" t="s">
        <v>1279</v>
      </c>
      <c r="BE62" s="1122">
        <v>2060</v>
      </c>
      <c r="BL62" s="1219" t="s">
        <v>1044</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1218</v>
      </c>
      <c r="BE67" s="1122">
        <v>2065</v>
      </c>
    </row>
    <row customHeight="1" ht="11.25">
      <c r="A68" s="1076" t="s">
        <v>1712</v>
      </c>
      <c r="AZ68" s="1122" t="s">
        <v>1245</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109</v>
      </c>
      <c r="BJ69" s="1070" t="s">
        <v>1719</v>
      </c>
      <c r="BK69" s="1119" t="s">
        <v>109</v>
      </c>
      <c r="BL69" s="1070" t="s">
        <v>1720</v>
      </c>
      <c r="BM69" s="1072" t="s">
        <v>109</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90</v>
      </c>
      <c r="BJ71" s="1070" t="s">
        <v>1729</v>
      </c>
      <c r="BK71" s="1119" t="s">
        <v>90</v>
      </c>
      <c r="BL71" s="1070" t="s">
        <v>1730</v>
      </c>
      <c r="BM71" s="1072" t="s">
        <v>90</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111</v>
      </c>
      <c r="BJ73" s="1070" t="s">
        <v>1737</v>
      </c>
      <c r="BK73" s="1119" t="s">
        <v>111</v>
      </c>
      <c r="BL73" s="1070" t="s">
        <v>1738</v>
      </c>
      <c r="BM73" s="1072" t="s">
        <v>111</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1227</v>
      </c>
      <c r="BH76" s="1070" t="s">
        <v>1749</v>
      </c>
      <c r="BJ76" s="1070" t="s">
        <v>1750</v>
      </c>
      <c r="BL76" s="1070" t="s">
        <v>1751</v>
      </c>
    </row>
    <row customHeight="1" ht="11.25">
      <c r="A77" s="1076" t="s">
        <v>1752</v>
      </c>
      <c r="AZ77" s="1122" t="s">
        <v>1255</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1020</v>
      </c>
    </row>
    <row customHeight="1" ht="11.25">
      <c r="A91" s="1076" t="s">
        <v>1795</v>
      </c>
      <c r="AZ91" s="1122" t="s">
        <v>1056</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571</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1214</v>
      </c>
    </row>
    <row customHeight="1" ht="11.25">
      <c r="AZ116" s="1903" t="s">
        <v>1837</v>
      </c>
      <c r="BA116" s="1904" t="s">
        <v>1838</v>
      </c>
      <c r="BH116" s="1070" t="s">
        <v>1241</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1846F8-25A1-974F-FE0B-0.117C9B08}"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299</v>
      </c>
      <c r="J1" s="457" t="s">
        <v>14</v>
      </c>
    </row>
    <row customHeight="1" ht="22.5" hidden="1">
      <c r="A2" s="504"/>
      <c r="B2" s="504"/>
      <c r="C2" s="1732" t="s">
        <v>689</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300</v>
      </c>
      <c r="E9" s="2207"/>
      <c r="F9" s="2207"/>
      <c r="G9" s="2210" t="s">
        <v>301</v>
      </c>
      <c r="J9" s="457">
        <v>11</v>
      </c>
    </row>
    <row customHeight="1" ht="11.25">
      <c r="A10" s="504"/>
      <c r="B10" s="504"/>
      <c r="C10" s="459"/>
      <c r="D10" s="1476" t="s">
        <v>88</v>
      </c>
      <c r="E10" s="1478" t="s">
        <v>302</v>
      </c>
      <c r="F10" s="1478" t="s">
        <v>303</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1854</v>
      </c>
      <c r="F13" s="1523" t="s">
        <v>306</v>
      </c>
      <c r="G13" s="476"/>
      <c r="H13" s="1535"/>
      <c r="J13" s="457">
        <v>19</v>
      </c>
    </row>
    <row customHeight="1" ht="20.25">
      <c r="A14" s="504"/>
      <c r="B14" s="504"/>
      <c r="C14" s="459"/>
      <c r="D14" s="1525" t="s">
        <v>709</v>
      </c>
      <c r="E14" s="1526" t="s">
        <v>1855</v>
      </c>
      <c r="F14" s="1528"/>
      <c r="G14" s="1527" t="s">
        <v>1856</v>
      </c>
      <c r="H14" s="1535"/>
      <c r="J14" s="457">
        <v>19</v>
      </c>
    </row>
    <row customHeight="1" ht="20.25">
      <c r="A15" s="504"/>
      <c r="B15" s="504"/>
      <c r="C15" s="459"/>
      <c r="D15" s="1525" t="s">
        <v>307</v>
      </c>
      <c r="E15" s="1526" t="s">
        <v>1857</v>
      </c>
      <c r="F15" s="1528"/>
      <c r="G15" s="1527" t="s">
        <v>1858</v>
      </c>
      <c r="H15" s="1535"/>
      <c r="J15" s="457">
        <v>19</v>
      </c>
    </row>
    <row customHeight="1" ht="24">
      <c r="A16" s="504"/>
      <c r="B16" s="504"/>
      <c r="C16" s="459"/>
      <c r="D16" s="1525" t="s">
        <v>310</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91</v>
      </c>
      <c r="E18" s="1529" t="s">
        <v>1863</v>
      </c>
      <c r="F18" s="1528"/>
      <c r="G18" s="476" t="s">
        <v>1862</v>
      </c>
      <c r="H18" s="1535"/>
      <c r="I18" s="854"/>
      <c r="J18" s="457">
        <v>46</v>
      </c>
    </row>
    <row customHeight="1" ht="23.25">
      <c r="A19" s="504"/>
      <c r="B19" s="504"/>
      <c r="C19" s="459"/>
      <c r="D19" s="1522" t="s">
        <v>111</v>
      </c>
      <c r="E19" s="1529" t="s">
        <v>1864</v>
      </c>
      <c r="F19" s="1523" t="s">
        <v>306</v>
      </c>
      <c r="G19" s="2473" t="s">
        <v>1865</v>
      </c>
      <c r="H19" s="477"/>
      <c r="J19" s="457">
        <v>22</v>
      </c>
    </row>
    <row s="1532" customFormat="1" customHeight="1" ht="5.25" hidden="1">
      <c r="A20" s="504"/>
      <c r="B20" s="504"/>
      <c r="C20" s="1531"/>
      <c r="D20" s="1530" t="s">
        <v>1117</v>
      </c>
      <c r="E20" s="1016"/>
      <c r="F20" s="1015"/>
      <c r="G20" s="2474"/>
      <c r="J20" s="1532">
        <v>0</v>
      </c>
    </row>
    <row customHeight="1" ht="15.75">
      <c r="A21" s="504"/>
      <c r="B21" s="504"/>
      <c r="C21" s="459"/>
      <c r="D21" s="469"/>
      <c r="E21" s="417" t="s">
        <v>339</v>
      </c>
      <c r="F21" s="471"/>
      <c r="G21" s="2475"/>
      <c r="H21" s="1535"/>
      <c r="J21" s="457">
        <v>15</v>
      </c>
    </row>
    <row s="503" customFormat="1" customHeight="1" ht="26.25">
      <c r="A22" s="504"/>
      <c r="B22" s="504"/>
      <c r="C22" s="504"/>
      <c r="D22" s="1522" t="s">
        <v>92</v>
      </c>
      <c r="E22" s="476" t="s">
        <v>1866</v>
      </c>
      <c r="F22" s="1528"/>
      <c r="G22" s="476" t="s">
        <v>1867</v>
      </c>
      <c r="H22" s="1534"/>
      <c r="J22" s="503">
        <v>25</v>
      </c>
    </row>
    <row s="503" customFormat="1" customHeight="1" ht="20.25">
      <c r="A23" s="504"/>
      <c r="B23" s="504"/>
      <c r="C23" s="504"/>
      <c r="D23" s="1522" t="s">
        <v>93</v>
      </c>
      <c r="E23" s="1529" t="s">
        <v>1868</v>
      </c>
      <c r="F23" s="1533"/>
      <c r="G23" s="476" t="s">
        <v>1869</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82</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AFBB6C-C948-EDED-7EDA-0.C4006C3F}"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689</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83</v>
      </c>
      <c r="G3" s="496" t="s">
        <v>84</v>
      </c>
      <c r="H3" s="496"/>
      <c r="I3" s="496"/>
      <c r="J3" s="229" t="s">
        <v>85</v>
      </c>
      <c r="K3" s="249" t="s">
        <v>83</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300</v>
      </c>
      <c r="F7" s="2104"/>
      <c r="G7" s="2104"/>
      <c r="H7" s="2104"/>
      <c r="I7" s="2104"/>
      <c r="J7" s="2476" t="s">
        <v>301</v>
      </c>
      <c r="K7" s="502"/>
      <c r="L7" s="502"/>
      <c r="M7" s="502"/>
      <c r="N7" s="502"/>
      <c r="O7" s="228"/>
      <c r="P7" s="502"/>
      <c r="Q7" s="227"/>
      <c r="R7" s="227"/>
      <c r="S7" s="227"/>
      <c r="T7" s="227"/>
      <c r="IU7" s="509">
        <v>14</v>
      </c>
    </row>
    <row s="1821" customFormat="1" customHeight="1" ht="21">
      <c r="A8" s="1157"/>
      <c r="B8" s="1162"/>
      <c r="C8" s="1157"/>
      <c r="D8" s="1497"/>
      <c r="E8" s="1550" t="s">
        <v>88</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82</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1AE242-5C0C-BA36-C24D-0.DA2EA3DF}"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689</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83</v>
      </c>
      <c r="G3" s="1737" t="s">
        <v>84</v>
      </c>
      <c r="H3" s="496"/>
      <c r="I3" s="496"/>
      <c r="J3" s="496"/>
      <c r="K3" s="496"/>
      <c r="L3" s="229" t="s">
        <v>85</v>
      </c>
      <c r="M3" s="249" t="s">
        <v>83</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300</v>
      </c>
      <c r="F7" s="2104"/>
      <c r="G7" s="2104"/>
      <c r="H7" s="2104"/>
      <c r="I7" s="2104"/>
      <c r="J7" s="2104"/>
      <c r="K7" s="2104"/>
      <c r="L7" s="2476" t="s">
        <v>301</v>
      </c>
      <c r="M7" s="502"/>
      <c r="N7" s="502"/>
      <c r="O7" s="502"/>
      <c r="P7" s="502"/>
      <c r="Q7" s="228"/>
      <c r="R7" s="502"/>
      <c r="S7" s="227"/>
      <c r="T7" s="227"/>
      <c r="U7" s="227"/>
      <c r="V7" s="227"/>
      <c r="IW7" s="509">
        <v>14</v>
      </c>
    </row>
    <row s="1821" customFormat="1" customHeight="1" ht="67.5">
      <c r="A8" s="1157"/>
      <c r="B8" s="1162"/>
      <c r="C8" s="1157"/>
      <c r="D8" s="1497"/>
      <c r="E8" s="2480" t="s">
        <v>88</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82</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508C22-6703-2C4D-8684-0.D89A12DA}"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689</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83</v>
      </c>
      <c r="G3" s="1737" t="s">
        <v>84</v>
      </c>
      <c r="H3" s="1895"/>
      <c r="I3" s="1895"/>
      <c r="J3" s="1895"/>
      <c r="K3" s="1895"/>
      <c r="L3" s="229" t="s">
        <v>85</v>
      </c>
      <c r="M3" s="250" t="s">
        <v>83</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300</v>
      </c>
      <c r="F7" s="2104"/>
      <c r="G7" s="2104"/>
      <c r="H7" s="2104"/>
      <c r="I7" s="2104"/>
      <c r="J7" s="2104"/>
      <c r="K7" s="2104"/>
      <c r="L7" s="2476" t="s">
        <v>301</v>
      </c>
      <c r="M7" s="1626"/>
      <c r="N7" s="1626"/>
      <c r="O7" s="1626"/>
      <c r="P7" s="1626"/>
      <c r="Q7" s="1626"/>
      <c r="R7" s="1626"/>
      <c r="S7" s="227"/>
      <c r="T7" s="227"/>
      <c r="U7" s="227"/>
      <c r="V7" s="227"/>
      <c r="IW7" s="1611">
        <v>14</v>
      </c>
    </row>
    <row s="1821" customFormat="1" customHeight="1" ht="67.5">
      <c r="A8" s="1633"/>
      <c r="B8" s="1368"/>
      <c r="C8" s="1633"/>
      <c r="D8" s="1517"/>
      <c r="E8" s="2480" t="s">
        <v>88</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82</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656DE9-EB9D-8ABB-007B-0.35317FA7}"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689</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83</v>
      </c>
      <c r="G4" s="496" t="s">
        <v>84</v>
      </c>
      <c r="H4" s="496"/>
      <c r="I4" s="1925"/>
      <c r="J4" s="1546"/>
      <c r="K4" s="1913"/>
      <c r="L4" s="1913"/>
      <c r="M4" s="1913"/>
      <c r="N4" s="1909"/>
      <c r="O4" s="249" t="s">
        <v>83</v>
      </c>
      <c r="P4" s="249"/>
      <c r="Q4" s="513">
        <v>0</v>
      </c>
    </row>
    <row s="1852" customFormat="1" customHeight="1" ht="22.5" hidden="1">
      <c r="A5" s="1643"/>
      <c r="B5" s="1368">
        <v>1</v>
      </c>
      <c r="C5" s="1368"/>
      <c r="D5" s="803"/>
      <c r="E5" s="1915"/>
      <c r="F5" s="1915"/>
      <c r="G5" s="1915"/>
      <c r="H5" s="1926"/>
      <c r="I5" s="1931" t="s">
        <v>689</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300</v>
      </c>
      <c r="F10" s="2129"/>
      <c r="G10" s="2129"/>
      <c r="H10" s="2129"/>
      <c r="I10" s="2129"/>
      <c r="J10" s="2129"/>
      <c r="K10" s="2129"/>
      <c r="L10" s="2129"/>
      <c r="M10" s="2103"/>
      <c r="N10" s="2480" t="s">
        <v>301</v>
      </c>
      <c r="O10" s="502"/>
      <c r="P10" s="502"/>
      <c r="Q10" s="509">
        <v>14</v>
      </c>
    </row>
    <row s="1821" customFormat="1" customHeight="1" ht="44.25">
      <c r="A11" s="1633"/>
      <c r="B11" s="1368"/>
      <c r="C11" s="1633"/>
      <c r="D11" s="1517"/>
      <c r="E11" s="2494" t="s">
        <v>88</v>
      </c>
      <c r="F11" s="2494" t="s">
        <v>304</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308</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82</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8804C9-B0D9-ED4B-598B-0.D635AA0F}"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300</v>
      </c>
      <c r="E8" s="2211"/>
      <c r="F8" s="2211"/>
      <c r="G8" s="2211"/>
      <c r="H8" s="2211"/>
      <c r="I8" s="2211" t="s">
        <v>301</v>
      </c>
      <c r="M8" s="123">
        <v>14</v>
      </c>
    </row>
    <row customHeight="1" ht="29.25">
      <c r="D9" s="2211" t="s">
        <v>88</v>
      </c>
      <c r="E9" s="2211" t="s">
        <v>1888</v>
      </c>
      <c r="F9" s="2211"/>
      <c r="G9" s="2211"/>
      <c r="H9" s="2211"/>
      <c r="I9" s="2211"/>
      <c r="M9" s="123">
        <v>28</v>
      </c>
    </row>
    <row customHeight="1" ht="24">
      <c r="D10" s="2211"/>
      <c r="E10" s="129" t="s">
        <v>1889</v>
      </c>
      <c r="F10" s="129" t="s">
        <v>1890</v>
      </c>
      <c r="G10" s="129" t="s">
        <v>1891</v>
      </c>
      <c r="H10" s="129" t="s">
        <v>390</v>
      </c>
      <c r="I10" s="2211"/>
      <c r="M10" s="123">
        <v>23</v>
      </c>
    </row>
    <row customHeight="1" ht="12" hidden="1">
      <c r="D11" s="89" t="s">
        <v>109</v>
      </c>
      <c r="E11" s="89" t="s">
        <v>91</v>
      </c>
      <c r="F11" s="89" t="s">
        <v>111</v>
      </c>
      <c r="G11" s="89" t="s">
        <v>92</v>
      </c>
      <c r="H11" s="89" t="s">
        <v>93</v>
      </c>
      <c r="I11" s="89" t="s">
        <v>112</v>
      </c>
      <c r="M11" s="123">
        <v>0</v>
      </c>
    </row>
    <row s="1825" customFormat="1" customHeight="1" ht="26.25">
      <c r="A12" s="147" t="s">
        <v>90</v>
      </c>
      <c r="B12" s="127" t="s">
        <v>22</v>
      </c>
      <c r="C12" s="128"/>
      <c r="D12" s="130" t="s">
        <v>109</v>
      </c>
      <c r="E12" s="383"/>
      <c r="F12" s="383"/>
      <c r="G12" s="1736" t="s">
        <v>22</v>
      </c>
      <c r="H12" s="384"/>
      <c r="I12" s="2171" t="s">
        <v>1892</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82</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FC36CA-019E-2C03-927C-0.C13837D3}"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88</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82</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A924AD-C88F-DD42-F1B9-0.58855803}" mc:Ignorable="x14ac xr xr2 xr3">
  <sheetPr>
    <tabColor rgb="FFCCCCFF"/>
    <pageSetUpPr fitToPage="1"/>
  </sheetPr>
  <dimension ref="A1:M13"/>
  <sheetViews>
    <sheetView topLeftCell="C6" showGridLines="0" zoomScale="90" workbookViewId="0" tabSelected="1">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88</v>
      </c>
      <c r="E9" s="110" t="s">
        <v>287</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1896</v>
      </c>
      <c r="M12" s="71">
        <v>14</v>
      </c>
    </row>
    <row customHeight="1" ht="14.25" hidden="1">
      <c r="A13" s="71" t="s">
        <v>82</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5A628F-E2A3-7E0A-E08D-0.3FEAF2BF}"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82</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161A0B-45D6-0588-DF6B-0.DE03E1A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689</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689</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689</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689</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689</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313</v>
      </c>
      <c r="B47" s="504"/>
      <c r="C47" s="2215"/>
      <c r="D47" s="447" t="str">
        <f>A47</f>
        <v>5.1</v>
      </c>
      <c r="E47" s="444" t="s">
        <v>314</v>
      </c>
      <c r="F47" s="1978" t="s">
        <v>306</v>
      </c>
      <c r="G47" s="446" t="s">
        <v>315</v>
      </c>
      <c r="H47" s="477"/>
      <c r="I47" s="854"/>
    </row>
    <row s="457" customFormat="1" customHeight="1" ht="22.5">
      <c r="A48" s="2204"/>
      <c r="B48" s="504"/>
      <c r="C48" s="2215"/>
      <c r="D48" s="442" t="str">
        <f>D47&amp;".1"</f>
        <v>5.1.1</v>
      </c>
      <c r="E48" s="441" t="s">
        <v>316</v>
      </c>
      <c r="F48" s="1979" t="s">
        <v>22</v>
      </c>
      <c r="G48" s="476"/>
      <c r="H48" s="477"/>
      <c r="I48" s="854"/>
    </row>
    <row s="457" customFormat="1" customHeight="1" ht="22.5">
      <c r="A49" s="2204"/>
      <c r="B49" s="504"/>
      <c r="C49" s="2215"/>
      <c r="D49" s="442" t="str">
        <f>D47&amp;".2"</f>
        <v>5.1.2</v>
      </c>
      <c r="E49" s="441" t="s">
        <v>317</v>
      </c>
      <c r="F49" s="1734" t="s">
        <v>22</v>
      </c>
      <c r="G49" s="446" t="s">
        <v>318</v>
      </c>
      <c r="H49" s="477"/>
      <c r="I49" s="854"/>
    </row>
    <row s="457" customFormat="1" customHeight="1" ht="22.5">
      <c r="A50" s="2204"/>
      <c r="B50" s="504"/>
      <c r="C50" s="2215"/>
      <c r="D50" s="442" t="str">
        <f>D47&amp;".3"</f>
        <v>5.1.3</v>
      </c>
      <c r="E50" s="441" t="s">
        <v>319</v>
      </c>
      <c r="F50" s="1979" t="s">
        <v>22</v>
      </c>
      <c r="G50" s="476"/>
      <c r="H50" s="477"/>
      <c r="I50" s="854"/>
    </row>
    <row s="457" customFormat="1" customHeight="1" ht="22.5">
      <c r="A51" s="2204"/>
      <c r="B51" s="504"/>
      <c r="C51" s="2215"/>
      <c r="D51" s="442" t="str">
        <f>D47&amp;".4"</f>
        <v>5.1.4</v>
      </c>
      <c r="E51" s="441" t="s">
        <v>320</v>
      </c>
      <c r="F51" s="1979" t="s">
        <v>22</v>
      </c>
      <c r="G51" s="446" t="s">
        <v>321</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19</v>
      </c>
      <c r="K56" s="2639" t="s">
        <v>22</v>
      </c>
      <c r="L56" s="91"/>
      <c r="M56" s="1638"/>
      <c r="N56" s="1638"/>
      <c r="O56" s="1638"/>
      <c r="P56" s="518" t="s">
        <v>392</v>
      </c>
      <c r="Q56" s="518" t="s">
        <v>393</v>
      </c>
      <c r="R56" s="519" t="s">
        <v>394</v>
      </c>
      <c r="S56" s="1638" t="s">
        <v>395</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381</v>
      </c>
      <c r="AQ60" s="1626" t="s">
        <v>381</v>
      </c>
      <c r="AR60" s="1638"/>
      <c r="AS60" s="1638"/>
    </row>
    <row r="62" s="1817" customFormat="1" customHeight="1" ht="11.25">
      <c r="A62" s="1817" t="s">
        <v>1915</v>
      </c>
    </row>
    <row r="64" s="1825" customFormat="1" customHeight="1" ht="15">
      <c r="A64" s="147" t="s">
        <v>90</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66</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66</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376</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376</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609</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564</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565</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610</v>
      </c>
      <c r="F118" s="2378"/>
      <c r="G118" s="2378"/>
      <c r="H118" s="2378"/>
      <c r="I118" s="2378"/>
      <c r="J118" s="2378"/>
      <c r="K118" s="2378"/>
      <c r="L118" s="2378"/>
      <c r="M118" s="2378"/>
      <c r="N118" s="2378"/>
      <c r="O118" s="2378"/>
      <c r="P118" s="2378"/>
      <c r="Q118" s="560">
        <f>SUMIF(T119:T120,"i",Q119:Q120)</f>
        <v>0</v>
      </c>
      <c r="R118" s="1019"/>
      <c r="S118" s="1800" t="s">
        <v>611</v>
      </c>
      <c r="T118" s="719" t="s">
        <v>612</v>
      </c>
      <c r="U118" s="2376">
        <v>1</v>
      </c>
      <c r="V118" s="2376" t="s">
        <v>575</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613</v>
      </c>
      <c r="F121" s="2378"/>
      <c r="G121" s="2378"/>
      <c r="H121" s="2378"/>
      <c r="I121" s="2378"/>
      <c r="J121" s="2378"/>
      <c r="K121" s="2378"/>
      <c r="L121" s="2378"/>
      <c r="M121" s="2378"/>
      <c r="N121" s="2378"/>
      <c r="O121" s="2378"/>
      <c r="P121" s="2378"/>
      <c r="Q121" s="560">
        <f>SUMIF(T122:T123,"i",Q122:Q123)</f>
        <v>0</v>
      </c>
      <c r="R121" s="1019"/>
      <c r="S121" s="1800" t="s">
        <v>614</v>
      </c>
      <c r="T121" s="719" t="s">
        <v>612</v>
      </c>
      <c r="U121" s="2376">
        <v>1</v>
      </c>
      <c r="V121" s="2376" t="s">
        <v>575</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609</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564</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565</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610</v>
      </c>
      <c r="F130" s="2378"/>
      <c r="G130" s="2378"/>
      <c r="H130" s="2378"/>
      <c r="I130" s="2378"/>
      <c r="J130" s="2378"/>
      <c r="K130" s="2378"/>
      <c r="L130" s="2378"/>
      <c r="M130" s="2378"/>
      <c r="N130" s="2378"/>
      <c r="O130" s="2378"/>
      <c r="P130" s="2378"/>
      <c r="Q130" s="560">
        <f>SUMIF(T131:T132,"i",Q131:Q132)</f>
        <v>0</v>
      </c>
      <c r="R130" s="1019"/>
      <c r="S130" s="1800" t="s">
        <v>611</v>
      </c>
      <c r="T130" s="719" t="s">
        <v>612</v>
      </c>
      <c r="U130" s="2376">
        <v>1</v>
      </c>
      <c r="V130" s="2376" t="s">
        <v>575</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612</v>
      </c>
      <c r="U133" s="2376">
        <v>1</v>
      </c>
      <c r="V133" s="2376" t="s">
        <v>575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109</v>
      </c>
      <c r="G139" s="2577" t="s">
        <v>22</v>
      </c>
      <c r="H139" s="291"/>
      <c r="I139" s="639" t="s">
        <v>109</v>
      </c>
      <c r="J139" s="1809" t="s">
        <v>1934</v>
      </c>
      <c r="K139" s="640" t="s">
        <v>546</v>
      </c>
      <c r="L139" s="2226" t="s">
        <v>546</v>
      </c>
      <c r="M139" s="2579"/>
      <c r="N139" s="640" t="s">
        <v>546</v>
      </c>
      <c r="O139" s="640" t="s">
        <v>546</v>
      </c>
      <c r="P139" s="640" t="s">
        <v>546</v>
      </c>
      <c r="Q139" s="641">
        <f>SUM(Q140:Q142)</f>
        <v>0</v>
      </c>
      <c r="R139" s="641">
        <f>IF(R136=0,0,(Q136/R136)*100)</f>
        <v>0</v>
      </c>
      <c r="S139" s="2181"/>
      <c r="T139" s="719" t="s">
        <v>612</v>
      </c>
      <c r="U139" s="91"/>
      <c r="V139" s="91"/>
      <c r="AC139" s="91"/>
    </row>
    <row s="1852" customFormat="1" customHeight="1" ht="11.25">
      <c r="A140" s="1808"/>
      <c r="B140" s="1162"/>
      <c r="C140" s="414"/>
      <c r="D140" s="91"/>
      <c r="E140" s="2575"/>
      <c r="F140" s="2110"/>
      <c r="G140" s="2577"/>
      <c r="H140" s="2129"/>
      <c r="I140" s="2517" t="s">
        <v>1023</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1023</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66</v>
      </c>
      <c r="L154" s="2110"/>
      <c r="M154" s="2110" t="s">
        <v>109</v>
      </c>
      <c r="N154" s="2506" t="str">
        <f>IF(Z154="","",INDEX(TERRITORY_MR_LIST,MATCH(Z154,TERRITORY_LIST_ID,0)))</f>
        <v/>
      </c>
      <c r="O154" s="2187" t="s">
        <v>66</v>
      </c>
      <c r="P154" s="2110"/>
      <c r="Q154" s="2110" t="s">
        <v>109</v>
      </c>
      <c r="R154" s="2504" t="s">
        <v>22</v>
      </c>
      <c r="S154" s="2109" t="s">
        <v>66</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414</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415</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416</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448</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66</v>
      </c>
      <c r="L160" s="2110"/>
      <c r="M160" s="2110" t="s">
        <v>109</v>
      </c>
      <c r="N160" s="2506" t="str">
        <f>IF(Z160="","",INDEX(TERRITORY_MR_LIST,MATCH(Z160,TERRITORY_LIST_ID,0)))</f>
        <v/>
      </c>
      <c r="O160" s="2187" t="s">
        <v>66</v>
      </c>
      <c r="P160" s="2110"/>
      <c r="Q160" s="2110" t="s">
        <v>109</v>
      </c>
      <c r="R160" s="2504" t="s">
        <v>22</v>
      </c>
      <c r="S160" s="2109" t="s">
        <v>66</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414</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415</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416</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66</v>
      </c>
      <c r="P165" s="2110"/>
      <c r="Q165" s="2110" t="s">
        <v>109</v>
      </c>
      <c r="R165" s="2504" t="s">
        <v>22</v>
      </c>
      <c r="S165" s="2109" t="s">
        <v>66</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414</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415</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66</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414</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66</v>
      </c>
      <c r="L176" s="2110"/>
      <c r="M176" s="2110" t="s">
        <v>109</v>
      </c>
      <c r="N176" s="2506" t="str">
        <f>IF(Z176="","",INDEX(TERRITORY_MR_LIST,MATCH(Z176,TERRITORY_LIST_ID,0)))</f>
        <v/>
      </c>
      <c r="O176" s="2187" t="s">
        <v>66</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415</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416</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448</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66</v>
      </c>
      <c r="L182" s="2110"/>
      <c r="M182" s="2110" t="s">
        <v>109</v>
      </c>
      <c r="N182" s="2506" t="str">
        <f>IF(Z182="","",INDEX(TERRITORY_MR_LIST,MATCH(Z182,TERRITORY_LIST_ID,0)))</f>
        <v/>
      </c>
      <c r="O182" s="2187" t="s">
        <v>66</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415</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416</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66</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415</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66</v>
      </c>
      <c r="M202" s="2187" t="s">
        <v>66</v>
      </c>
      <c r="N202" s="1566"/>
      <c r="O202" s="2110" t="s">
        <v>109</v>
      </c>
      <c r="P202" s="2519"/>
      <c r="Q202" s="1582"/>
      <c r="R202" s="2187" t="s">
        <v>66</v>
      </c>
      <c r="S202" s="2187" t="s">
        <v>66</v>
      </c>
      <c r="T202" s="1857"/>
      <c r="U202" s="2110" t="s">
        <v>109</v>
      </c>
      <c r="V202" s="2526" t="str">
        <f>IF(AK202="","",INDEX(TERRITORY_MR_LIST,MATCH(AK202,TERRITORY_LIST_ID,0)))</f>
        <v/>
      </c>
      <c r="W202" s="1583"/>
      <c r="X202" s="2187" t="s">
        <v>66</v>
      </c>
      <c r="Y202" s="2187" t="s">
        <v>19</v>
      </c>
      <c r="Z202" s="1566"/>
      <c r="AA202" s="2110" t="s">
        <v>109</v>
      </c>
      <c r="AB202" s="2528"/>
      <c r="AC202" s="1584"/>
      <c r="AD202" s="2187" t="s">
        <v>66</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448</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872716-053C-168E-5FD8-0.BEF8D47C}"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808</v>
      </c>
      <c r="E1" s="982" t="s">
        <v>854</v>
      </c>
      <c r="F1" s="982" t="s">
        <v>907</v>
      </c>
      <c r="G1" s="982" t="s">
        <v>894</v>
      </c>
      <c r="H1" s="982" t="s">
        <v>1618</v>
      </c>
    </row>
    <row customHeight="1" ht="9">
      <c r="A2" s="985" t="s">
        <v>1945</v>
      </c>
      <c r="B2" s="985"/>
      <c r="C2" s="986" t="str">
        <f>INDEX(TEMPLATE_NUMBER_FORM_LIST,MATCH(TEMPLATE_SPHERE,TEMPLATE_SPHERE_LIST,0))</f>
        <v>16</v>
      </c>
      <c r="D2" s="985" t="s">
        <v>1468</v>
      </c>
      <c r="E2" s="985" t="s">
        <v>151</v>
      </c>
      <c r="F2" s="987" t="s">
        <v>151</v>
      </c>
      <c r="G2" s="985" t="s">
        <v>151</v>
      </c>
      <c r="H2" s="988"/>
    </row>
    <row customHeight="1" ht="63">
      <c r="A3" s="848"/>
      <c r="B3" s="848" t="s">
        <v>109</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1947</v>
      </c>
      <c r="B4" s="848" t="s">
        <v>110</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1949</v>
      </c>
    </row>
    <row customHeight="1" ht="117">
      <c r="A5" s="848" t="s">
        <v>1950</v>
      </c>
      <c r="B5" s="848" t="s">
        <v>90</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1952</v>
      </c>
    </row>
    <row customHeight="1" ht="90">
      <c r="A6" s="848" t="s">
        <v>1953</v>
      </c>
      <c r="B6" s="848" t="s">
        <v>91</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1954</v>
      </c>
      <c r="B7" s="848" t="s">
        <v>111</v>
      </c>
      <c r="C7" s="986" t="str">
        <f>IF(TEMPLATE_SPHERE="HEAT",D7,E7)</f>
        <v>Форма 11. Информация о расходах на капитальный и текущий ремонт основных средств</v>
      </c>
      <c r="D7" s="848" t="s">
        <v>1955</v>
      </c>
      <c r="E7" s="848" t="s">
        <v>1956</v>
      </c>
      <c r="F7" s="988"/>
      <c r="G7" s="988"/>
      <c r="H7" s="988"/>
    </row>
    <row customHeight="1" ht="108">
      <c r="A8" s="848" t="s">
        <v>1957</v>
      </c>
      <c r="B8" s="848" t="s">
        <v>92</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1156</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2004</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2006</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D545E34-EAF7-EC65-1DDE-0.034DA29C}"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808</v>
      </c>
      <c r="D2" s="843" t="s">
        <v>854</v>
      </c>
      <c r="E2" s="843" t="s">
        <v>907</v>
      </c>
      <c r="F2" s="843" t="s">
        <v>894</v>
      </c>
      <c r="G2" s="843" t="s">
        <v>1618</v>
      </c>
      <c r="H2" s="845"/>
      <c r="I2" s="845"/>
      <c r="J2" s="845"/>
      <c r="K2" s="845"/>
      <c r="L2" s="845"/>
      <c r="M2" s="845"/>
      <c r="N2" s="845"/>
      <c r="O2" s="843" t="s">
        <v>808</v>
      </c>
      <c r="P2" s="843" t="s">
        <v>854</v>
      </c>
      <c r="Q2" s="843" t="s">
        <v>894</v>
      </c>
      <c r="R2" s="843" t="s">
        <v>907</v>
      </c>
      <c r="S2" s="843" t="s">
        <v>1618</v>
      </c>
      <c r="T2" s="843" t="s">
        <v>808</v>
      </c>
      <c r="U2" s="843" t="s">
        <v>854</v>
      </c>
      <c r="V2" s="843" t="s">
        <v>894</v>
      </c>
      <c r="W2" s="843" t="s">
        <v>907</v>
      </c>
      <c r="X2" s="843" t="s">
        <v>1618</v>
      </c>
      <c r="Y2" s="843"/>
      <c r="Z2" s="843" t="s">
        <v>808</v>
      </c>
      <c r="AA2" s="852" t="s">
        <v>854</v>
      </c>
      <c r="AB2" s="843" t="s">
        <v>894</v>
      </c>
      <c r="AC2" s="843" t="s">
        <v>907</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709</v>
      </c>
      <c r="P20" s="959" t="s">
        <v>709</v>
      </c>
      <c r="Q20" s="959" t="s">
        <v>709</v>
      </c>
      <c r="R20" s="959" t="s">
        <v>709</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307</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307</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310</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729</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310</v>
      </c>
      <c r="P25" s="959" t="s">
        <v>307</v>
      </c>
      <c r="Q25" s="959" t="s">
        <v>736</v>
      </c>
      <c r="R25" s="959" t="s">
        <v>307</v>
      </c>
      <c r="S25" s="959"/>
      <c r="T25" s="966" t="s">
        <v>2058</v>
      </c>
      <c r="U25" s="848" t="s">
        <v>2058</v>
      </c>
      <c r="V25" s="848" t="s">
        <v>2058</v>
      </c>
      <c r="W25" s="848" t="s">
        <v>2058</v>
      </c>
      <c r="X25" s="845"/>
      <c r="Y25" s="1002"/>
      <c r="Z25" s="848"/>
      <c r="AA25" s="851"/>
      <c r="AB25" s="848"/>
      <c r="AC25" s="848"/>
      <c r="AD25" s="848"/>
    </row>
    <row customHeight="1" ht="18">
      <c r="A26" s="847"/>
      <c r="B26" s="901">
        <v>9</v>
      </c>
      <c r="C26" s="845" t="s">
        <v>652</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725</v>
      </c>
      <c r="P26" s="959" t="s">
        <v>719</v>
      </c>
      <c r="Q26" s="959" t="s">
        <v>2059</v>
      </c>
      <c r="R26" s="959" t="s">
        <v>719</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2060</v>
      </c>
      <c r="V26" s="966" t="s">
        <v>2060</v>
      </c>
      <c r="W26" s="966" t="s">
        <v>2060</v>
      </c>
      <c r="X26" s="845"/>
      <c r="Y26" s="1002"/>
      <c r="Z26" s="848"/>
      <c r="AA26" s="851"/>
      <c r="AB26" s="848"/>
      <c r="AC26" s="848"/>
      <c r="AD26" s="848"/>
    </row>
    <row customHeight="1" ht="18">
      <c r="A27" s="847"/>
      <c r="B27" s="901">
        <v>10</v>
      </c>
      <c r="C27" s="845" t="s">
        <v>656</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727</v>
      </c>
      <c r="P27" s="959" t="s">
        <v>721</v>
      </c>
      <c r="Q27" s="959" t="s">
        <v>2061</v>
      </c>
      <c r="R27" s="959" t="s">
        <v>721</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729</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736</v>
      </c>
      <c r="P29" s="959" t="s">
        <v>310</v>
      </c>
      <c r="Q29" s="959"/>
      <c r="R29" s="959" t="s">
        <v>310</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738</v>
      </c>
      <c r="P30" s="959" t="s">
        <v>729</v>
      </c>
      <c r="Q30" s="959" t="s">
        <v>738</v>
      </c>
      <c r="R30" s="959" t="s">
        <v>729</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732</v>
      </c>
      <c r="Q31" s="959" t="s">
        <v>2068</v>
      </c>
      <c r="R31" s="959" t="s">
        <v>732</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734</v>
      </c>
      <c r="Q32" s="959" t="s">
        <v>2071</v>
      </c>
      <c r="R32" s="959" t="s">
        <v>734</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740</v>
      </c>
      <c r="P33" s="959" t="s">
        <v>736</v>
      </c>
      <c r="Q33" s="959" t="s">
        <v>740</v>
      </c>
      <c r="R33" s="959" t="s">
        <v>736</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742</v>
      </c>
      <c r="P36" s="959" t="s">
        <v>738</v>
      </c>
      <c r="Q36" s="959" t="s">
        <v>742</v>
      </c>
      <c r="R36" s="959" t="s">
        <v>738</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746</v>
      </c>
      <c r="P39" s="959" t="s">
        <v>740</v>
      </c>
      <c r="Q39" s="959" t="s">
        <v>746</v>
      </c>
      <c r="R39" s="959" t="s">
        <v>740</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742</v>
      </c>
      <c r="Q40" s="959" t="s">
        <v>2094</v>
      </c>
      <c r="R40" s="959" t="s">
        <v>742</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746</v>
      </c>
      <c r="Q43" s="959" t="s">
        <v>2105</v>
      </c>
      <c r="R43" s="959" t="s">
        <v>746</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90</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91</v>
      </c>
      <c r="P52" s="959" t="s">
        <v>90</v>
      </c>
      <c r="Q52" s="959" t="s">
        <v>90</v>
      </c>
      <c r="R52" s="959" t="s">
        <v>90</v>
      </c>
      <c r="S52" s="959"/>
      <c r="T52" s="845" t="s">
        <v>2137</v>
      </c>
      <c r="U52" s="845" t="s">
        <v>2138</v>
      </c>
      <c r="V52" s="845" t="s">
        <v>2139</v>
      </c>
      <c r="W52" s="845" t="s">
        <v>2140</v>
      </c>
      <c r="X52" s="845"/>
      <c r="Y52" s="1002"/>
      <c r="Z52" s="848" t="s">
        <v>750</v>
      </c>
      <c r="AA52" s="851" t="s">
        <v>750</v>
      </c>
      <c r="AB52" s="851" t="s">
        <v>750</v>
      </c>
      <c r="AC52" s="851" t="s">
        <v>750</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754</v>
      </c>
      <c r="P53" s="959" t="s">
        <v>324</v>
      </c>
      <c r="Q53" s="959" t="s">
        <v>324</v>
      </c>
      <c r="R53" s="959" t="s">
        <v>324</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91</v>
      </c>
      <c r="Q54" s="959" t="s">
        <v>91</v>
      </c>
      <c r="R54" s="959" t="s">
        <v>91</v>
      </c>
      <c r="S54" s="959"/>
      <c r="T54" s="845" t="s">
        <v>752</v>
      </c>
      <c r="U54" s="845" t="s">
        <v>752</v>
      </c>
      <c r="V54" s="845" t="s">
        <v>752</v>
      </c>
      <c r="W54" s="845" t="s">
        <v>752</v>
      </c>
      <c r="X54" s="845"/>
      <c r="Y54" s="1002"/>
      <c r="Z54" s="848" t="s">
        <v>753</v>
      </c>
      <c r="AA54" s="848" t="s">
        <v>753</v>
      </c>
      <c r="AB54" s="848" t="s">
        <v>753</v>
      </c>
      <c r="AC54" s="848" t="s">
        <v>753</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313</v>
      </c>
      <c r="P55" s="959" t="s">
        <v>754</v>
      </c>
      <c r="Q55" s="959" t="s">
        <v>754</v>
      </c>
      <c r="R55" s="959" t="s">
        <v>754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1023</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757</v>
      </c>
      <c r="Q56" s="959" t="s">
        <v>757</v>
      </c>
      <c r="R56" s="959" t="s">
        <v>757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2144</v>
      </c>
      <c r="V56" s="845" t="s">
        <v>2144</v>
      </c>
      <c r="W56" s="845" t="s">
        <v>2144</v>
      </c>
      <c r="X56" s="845"/>
      <c r="Y56" s="1002"/>
      <c r="Z56" s="848" t="s">
        <v>759</v>
      </c>
      <c r="AA56" s="848" t="s">
        <v>759</v>
      </c>
      <c r="AB56" s="848" t="s">
        <v>759</v>
      </c>
      <c r="AC56" s="848" t="s">
        <v>759</v>
      </c>
      <c r="AD56" s="848"/>
    </row>
    <row customHeight="1" ht="27">
      <c r="A57" s="847"/>
      <c r="B57" s="901">
        <v>40</v>
      </c>
      <c r="C57" s="845" t="s">
        <v>1025</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760</v>
      </c>
      <c r="Q57" s="959" t="s">
        <v>760</v>
      </c>
      <c r="R57" s="959" t="s">
        <v>760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2146</v>
      </c>
      <c r="V57" s="845" t="s">
        <v>2146</v>
      </c>
      <c r="W57" s="845" t="s">
        <v>2146</v>
      </c>
      <c r="X57" s="845"/>
      <c r="Y57" s="1002"/>
      <c r="Z57" s="848" t="s">
        <v>762</v>
      </c>
      <c r="AA57" s="848" t="s">
        <v>762</v>
      </c>
      <c r="AB57" s="848" t="s">
        <v>762</v>
      </c>
      <c r="AC57" s="848" t="s">
        <v>762</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882</v>
      </c>
      <c r="P58" s="959" t="s">
        <v>796</v>
      </c>
      <c r="Q58" s="959" t="s">
        <v>796</v>
      </c>
      <c r="R58" s="959" t="s">
        <v>796</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111</v>
      </c>
      <c r="Q59" s="959" t="s">
        <v>111</v>
      </c>
      <c r="R59" s="959" t="s">
        <v>111</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92</v>
      </c>
      <c r="P60" s="959" t="s">
        <v>92</v>
      </c>
      <c r="Q60" s="959" t="s">
        <v>92</v>
      </c>
      <c r="R60" s="959" t="s">
        <v>92</v>
      </c>
      <c r="S60" s="959"/>
      <c r="T60" s="845" t="s">
        <v>629</v>
      </c>
      <c r="U60" s="845" t="s">
        <v>629</v>
      </c>
      <c r="V60" s="845" t="s">
        <v>629</v>
      </c>
      <c r="W60" s="845" t="s">
        <v>629</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93</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112</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150</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151</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152</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93</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112</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150</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151</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152</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93</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93</v>
      </c>
      <c r="P78" s="959"/>
      <c r="Q78" s="959"/>
      <c r="R78" s="959"/>
      <c r="S78" s="959"/>
      <c r="T78" s="845" t="s">
        <v>634</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112</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150</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151</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152</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153</v>
      </c>
      <c r="P88" s="959"/>
      <c r="Q88" s="959"/>
      <c r="R88" s="959"/>
      <c r="S88" s="959"/>
      <c r="T88" s="845" t="s">
        <v>666</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674</v>
      </c>
      <c r="U89" s="845" t="s">
        <v>674</v>
      </c>
      <c r="V89" s="845" t="s">
        <v>674</v>
      </c>
      <c r="W89" s="845" t="s">
        <v>674</v>
      </c>
      <c r="X89" s="845"/>
      <c r="Y89" s="1002"/>
      <c r="Z89" s="848"/>
      <c r="AA89" s="851"/>
      <c r="AB89" s="848"/>
      <c r="AC89" s="848"/>
      <c r="AD89" s="848"/>
    </row>
    <row customHeight="1" ht="27">
      <c r="A90" s="847"/>
      <c r="B90" s="901">
        <v>73</v>
      </c>
      <c r="C90" s="845" t="s">
        <v>2199</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155</v>
      </c>
      <c r="P90" s="959"/>
      <c r="Q90" s="959"/>
      <c r="R90" s="959"/>
      <c r="S90" s="959"/>
      <c r="T90" s="845" t="s">
        <v>676</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154</v>
      </c>
      <c r="Q91" s="959" t="s">
        <v>154</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155</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1506</v>
      </c>
      <c r="P99" s="959"/>
      <c r="Q99" s="959"/>
      <c r="R99" s="959"/>
      <c r="S99" s="959"/>
      <c r="T99" s="845" t="s">
        <v>2217</v>
      </c>
      <c r="U99" s="845"/>
      <c r="V99" s="845"/>
      <c r="W99" s="845"/>
      <c r="X99" s="845"/>
      <c r="Y99" s="1002"/>
      <c r="Z99" s="848" t="s">
        <v>631</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2218</v>
      </c>
      <c r="P100" s="959"/>
      <c r="Q100" s="959"/>
      <c r="R100" s="959"/>
      <c r="S100" s="959"/>
      <c r="T100" s="845" t="s">
        <v>2219</v>
      </c>
      <c r="U100" s="845"/>
      <c r="V100" s="845"/>
      <c r="W100" s="845"/>
      <c r="X100" s="845"/>
      <c r="Y100" s="1002"/>
      <c r="Z100" s="848" t="s">
        <v>631</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2220</v>
      </c>
      <c r="P101" s="959"/>
      <c r="Q101" s="959"/>
      <c r="R101" s="959"/>
      <c r="S101" s="959"/>
      <c r="T101" s="845" t="s">
        <v>2221</v>
      </c>
      <c r="U101" s="845"/>
      <c r="V101" s="845"/>
      <c r="W101" s="845"/>
      <c r="X101" s="845"/>
      <c r="Y101" s="1002"/>
      <c r="Z101" s="848" t="s">
        <v>631</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16929F-D476-A76B-326D-0.B6C2DD64}"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423</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424</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427</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300</v>
      </c>
      <c r="M14" s="2129"/>
      <c r="N14" s="2129"/>
      <c r="O14" s="2129"/>
      <c r="P14" s="2129"/>
      <c r="Q14" s="2129"/>
      <c r="R14" s="2129"/>
      <c r="S14" s="2129"/>
      <c r="T14" s="2129"/>
      <c r="U14" s="2129"/>
      <c r="V14" s="2129"/>
      <c r="W14" s="2129"/>
      <c r="X14" s="2129" t="s">
        <v>301</v>
      </c>
      <c r="AD14" s="1157">
        <v>14</v>
      </c>
    </row>
    <row customHeight="1" ht="15">
      <c r="J15" s="378"/>
      <c r="K15" s="378"/>
      <c r="L15" s="2275" t="s">
        <v>88</v>
      </c>
      <c r="M15" s="2211" t="s">
        <v>428</v>
      </c>
      <c r="N15" s="303"/>
      <c r="O15" s="2276" t="s">
        <v>2227</v>
      </c>
      <c r="P15" s="2277"/>
      <c r="Q15" s="2277"/>
      <c r="R15" s="2277"/>
      <c r="S15" s="2277"/>
      <c r="T15" s="2277"/>
      <c r="U15" s="2278"/>
      <c r="V15" s="2279" t="s">
        <v>430</v>
      </c>
      <c r="W15" s="2282" t="s">
        <v>1146</v>
      </c>
      <c r="X15" s="2129"/>
      <c r="AD15" s="1157">
        <v>14</v>
      </c>
    </row>
    <row customHeight="1" ht="36">
      <c r="J16" s="378"/>
      <c r="K16" s="378"/>
      <c r="L16" s="2275"/>
      <c r="M16" s="2211"/>
      <c r="N16" s="1033"/>
      <c r="O16" s="2262" t="s">
        <v>433</v>
      </c>
      <c r="P16" s="2262" t="s">
        <v>434</v>
      </c>
      <c r="Q16" s="2264" t="s">
        <v>435</v>
      </c>
      <c r="R16" s="2265"/>
      <c r="S16" s="2264" t="s">
        <v>449</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444</v>
      </c>
      <c r="R17" s="1224" t="s">
        <v>445</v>
      </c>
      <c r="S17" s="1294" t="s">
        <v>446</v>
      </c>
      <c r="T17" s="2272" t="s">
        <v>447</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170</v>
      </c>
      <c r="B19" s="1365" t="s">
        <v>171</v>
      </c>
      <c r="C19" s="1365" t="s">
        <v>172</v>
      </c>
      <c r="D19" s="1365" t="s">
        <v>173</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396</v>
      </c>
      <c r="Z19" s="502"/>
      <c r="AA19" s="502" t="str">
        <f>IF(M19="","",M19)</f>
        <v>Наименование тарифа</v>
      </c>
      <c r="AB19" s="502"/>
      <c r="AC19" s="502"/>
      <c r="AD19" s="1157">
        <v>20</v>
      </c>
    </row>
    <row customHeight="1" ht="21">
      <c r="A20" s="1365" t="s">
        <v>170</v>
      </c>
      <c r="B20" s="1365" t="s">
        <v>171</v>
      </c>
      <c r="C20" s="1365" t="s">
        <v>172</v>
      </c>
      <c r="D20" s="1365" t="s">
        <v>173</v>
      </c>
      <c r="E20" s="1365"/>
      <c r="F20" s="1367"/>
      <c r="G20" s="1367"/>
      <c r="H20" s="1367"/>
      <c r="I20" s="1292"/>
      <c r="J20" s="354"/>
      <c r="K20" s="355"/>
      <c r="L20" s="1295" t="str">
        <f>INDEX(PT_DIFFERENTIATION_NUM_TER,MATCH(B19,PT_DIFFERENTIATION_TER_ID,0))</f>
        <v>.</v>
      </c>
      <c r="M20" s="310" t="s">
        <v>397</v>
      </c>
      <c r="N20" s="302"/>
      <c r="O20" s="2608" t="str">
        <f>INDEX(PT_DIFFERENTIATION_TER,MATCH(B19,PT_DIFFERENTIATION_TER_ID,0))</f>
        <v/>
      </c>
      <c r="P20" s="2608"/>
      <c r="Q20" s="2608"/>
      <c r="R20" s="2608"/>
      <c r="S20" s="2608"/>
      <c r="T20" s="2608"/>
      <c r="U20" s="2608"/>
      <c r="V20" s="2608"/>
      <c r="W20" s="2608"/>
      <c r="X20" s="1260" t="s">
        <v>398</v>
      </c>
      <c r="Z20" s="502"/>
      <c r="AA20" s="502" t="str">
        <f>IF(M20="","",M20)</f>
        <v>Территория действия тарифа</v>
      </c>
      <c r="AB20" s="502"/>
      <c r="AC20" s="502"/>
      <c r="AD20" s="1157">
        <v>20</v>
      </c>
    </row>
    <row customHeight="1" ht="24">
      <c r="A21" s="1365" t="s">
        <v>170</v>
      </c>
      <c r="B21" s="1365" t="s">
        <v>171</v>
      </c>
      <c r="C21" s="1365" t="s">
        <v>172</v>
      </c>
      <c r="D21" s="1365" t="s">
        <v>173</v>
      </c>
      <c r="E21" s="1365"/>
      <c r="F21" s="1367"/>
      <c r="G21" s="1367"/>
      <c r="H21" s="1367"/>
      <c r="I21" s="356"/>
      <c r="J21" s="354"/>
      <c r="K21" s="355"/>
      <c r="L21" s="1295" t="str">
        <f>INDEX(PT_DIFFERENTIATION_NUM_CS,MATCH(C19,PT_DIFFERENTIATION_CS_ID,0))</f>
        <v>..</v>
      </c>
      <c r="M21" s="311" t="s">
        <v>399</v>
      </c>
      <c r="N21" s="302"/>
      <c r="O21" s="2608" t="str">
        <f>INDEX(PT_DIFFERENTIATION_CS,MATCH(C19,PT_DIFFERENTIATION_CS_ID,0))</f>
        <v/>
      </c>
      <c r="P21" s="2608"/>
      <c r="Q21" s="2608"/>
      <c r="R21" s="2608"/>
      <c r="S21" s="2608"/>
      <c r="T21" s="2608"/>
      <c r="U21" s="2608"/>
      <c r="V21" s="2608"/>
      <c r="W21" s="2608"/>
      <c r="X21" s="1260" t="s">
        <v>400</v>
      </c>
      <c r="Z21" s="502"/>
      <c r="AA21" s="502" t="str">
        <f>IF(M21="","",M21)</f>
        <v>Наименование системы теплоснабжения </v>
      </c>
      <c r="AB21" s="502"/>
      <c r="AC21" s="502"/>
      <c r="AD21" s="1157">
        <v>23</v>
      </c>
    </row>
    <row customHeight="1" ht="21">
      <c r="A22" s="1365" t="s">
        <v>170</v>
      </c>
      <c r="B22" s="1365" t="s">
        <v>171</v>
      </c>
      <c r="C22" s="1365" t="s">
        <v>172</v>
      </c>
      <c r="D22" s="1365" t="s">
        <v>173</v>
      </c>
      <c r="E22" s="1365"/>
      <c r="F22" s="1367"/>
      <c r="G22" s="1367"/>
      <c r="H22" s="1367"/>
      <c r="I22" s="356"/>
      <c r="J22" s="354"/>
      <c r="K22" s="355"/>
      <c r="L22" s="1295" t="str">
        <f>INDEX(PT_DIFFERENTIATION_NUM_IST_TE,MATCH(D19,PT_DIFFERENTIATION_IST_TE_ID,0))</f>
        <v>...</v>
      </c>
      <c r="M22" s="312" t="s">
        <v>401</v>
      </c>
      <c r="N22" s="302"/>
      <c r="O22" s="2608" t="str">
        <f>INDEX(PT_DIFFERENTIATION_IST_TE,MATCH(D19,PT_DIFFERENTIATION_IST_TE_ID,0))</f>
        <v/>
      </c>
      <c r="P22" s="2608"/>
      <c r="Q22" s="2608"/>
      <c r="R22" s="2608"/>
      <c r="S22" s="2608"/>
      <c r="T22" s="2608"/>
      <c r="U22" s="2608"/>
      <c r="V22" s="2608"/>
      <c r="W22" s="2608"/>
      <c r="X22" s="1260" t="s">
        <v>402</v>
      </c>
      <c r="Z22" s="502"/>
      <c r="AA22" s="502" t="str">
        <f>IF(M22="","",M22)</f>
        <v>Источник тепловой энергии  </v>
      </c>
      <c r="AB22" s="502"/>
      <c r="AC22" s="502"/>
      <c r="AD22" s="1157">
        <v>20</v>
      </c>
    </row>
    <row customHeight="1" ht="96.75">
      <c r="A23" s="1365" t="s">
        <v>170</v>
      </c>
      <c r="B23" s="1365" t="s">
        <v>171</v>
      </c>
      <c r="C23" s="1365" t="s">
        <v>172</v>
      </c>
      <c r="D23" s="1365" t="s">
        <v>173</v>
      </c>
      <c r="E23" s="1365"/>
      <c r="F23" s="2609" t="str">
        <f>L22&amp;".1"</f>
        <v>....1</v>
      </c>
      <c r="I23" s="2259">
        <v>1</v>
      </c>
      <c r="J23" s="1293"/>
      <c r="K23" s="358"/>
      <c r="L23" s="1295" t="str">
        <f>$F$23</f>
        <v>....1</v>
      </c>
      <c r="M23" s="287" t="s">
        <v>404</v>
      </c>
      <c r="N23" s="302"/>
      <c r="O23" s="2307"/>
      <c r="P23" s="2307"/>
      <c r="Q23" s="2307"/>
      <c r="R23" s="2307"/>
      <c r="S23" s="2307"/>
      <c r="T23" s="2307"/>
      <c r="U23" s="2307"/>
      <c r="V23" s="2307"/>
      <c r="W23" s="2307"/>
      <c r="X23" s="1260" t="s">
        <v>405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170</v>
      </c>
      <c r="B24" s="1365" t="s">
        <v>171</v>
      </c>
      <c r="C24" s="1365" t="s">
        <v>172</v>
      </c>
      <c r="D24" s="1365" t="s">
        <v>173</v>
      </c>
      <c r="E24" s="1365"/>
      <c r="F24" s="2609"/>
      <c r="G24" s="2219" t="str">
        <f>F23&amp;".1"</f>
        <v>....1.1</v>
      </c>
      <c r="I24" s="2259"/>
      <c r="J24" s="2259">
        <v>1</v>
      </c>
      <c r="K24" s="359"/>
      <c r="L24" s="1295" t="str">
        <f>$G$24</f>
        <v>....1.1</v>
      </c>
      <c r="M24" s="288" t="s">
        <v>407</v>
      </c>
      <c r="N24" s="302"/>
      <c r="O24" s="2247"/>
      <c r="P24" s="2248"/>
      <c r="Q24" s="2248"/>
      <c r="R24" s="2248"/>
      <c r="S24" s="2248"/>
      <c r="T24" s="2248"/>
      <c r="U24" s="2248"/>
      <c r="V24" s="2248"/>
      <c r="W24" s="2249"/>
      <c r="X24" s="1260" t="s">
        <v>408</v>
      </c>
      <c r="Z24" s="502"/>
      <c r="AA24" s="502" t="str">
        <f>IF(M24="","",M24)</f>
        <v>Группа потребителей</v>
      </c>
      <c r="AB24" s="502"/>
      <c r="AC24" s="502"/>
      <c r="AD24" s="1157">
        <v>82</v>
      </c>
    </row>
    <row customHeight="1" ht="11.25">
      <c r="A25" s="1365" t="s">
        <v>170</v>
      </c>
      <c r="B25" s="1365" t="s">
        <v>171</v>
      </c>
      <c r="C25" s="1365" t="s">
        <v>172</v>
      </c>
      <c r="D25" s="1365" t="s">
        <v>173</v>
      </c>
      <c r="E25" s="1365"/>
      <c r="F25" s="2609"/>
      <c r="G25" s="2219"/>
      <c r="H25" s="2219" t="str">
        <f>G24&amp;".1"</f>
        <v>....1.1.1</v>
      </c>
      <c r="I25" s="2259"/>
      <c r="J25" s="2259"/>
      <c r="K25" s="359">
        <v>1</v>
      </c>
      <c r="L25" s="1295" t="str">
        <f>$H$25</f>
        <v>....1.1.1</v>
      </c>
      <c r="M25" s="1349"/>
      <c r="N25" s="302"/>
      <c r="O25" s="753"/>
      <c r="P25" s="327"/>
      <c r="Q25" s="753"/>
      <c r="R25" s="1259"/>
      <c r="S25" s="2604"/>
      <c r="T25" s="2109" t="s">
        <v>66</v>
      </c>
      <c r="U25" s="2604"/>
      <c r="V25" s="2109" t="s">
        <v>19</v>
      </c>
      <c r="W25" s="327"/>
      <c r="X25" s="2255" t="s">
        <v>410</v>
      </c>
      <c r="Y25" s="513">
        <f>STRCHECKDATE(O26:W26)</f>
      </c>
      <c r="Z25" s="502"/>
      <c r="AA25" s="502" t="str">
        <f>IF(M25="","",M25)</f>
        <v/>
      </c>
      <c r="AB25" s="502"/>
      <c r="AC25" s="502"/>
      <c r="AD25" s="1157">
        <v>11</v>
      </c>
    </row>
    <row customHeight="1" ht="11.25">
      <c r="A26" s="1365" t="s">
        <v>170</v>
      </c>
      <c r="B26" s="1365" t="s">
        <v>171</v>
      </c>
      <c r="C26" s="1365" t="s">
        <v>172</v>
      </c>
      <c r="D26" s="1365" t="s">
        <v>173</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170</v>
      </c>
      <c r="B27" s="1365" t="s">
        <v>171</v>
      </c>
      <c r="C27" s="1365" t="s">
        <v>172</v>
      </c>
      <c r="D27" s="1365" t="s">
        <v>173</v>
      </c>
      <c r="E27" s="1365"/>
      <c r="F27" s="2609"/>
      <c r="G27" s="2219"/>
      <c r="I27" s="2259"/>
      <c r="J27" s="2259"/>
      <c r="K27" s="358"/>
      <c r="L27" s="1280"/>
      <c r="M27" s="290" t="s">
        <v>411</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170</v>
      </c>
      <c r="B28" s="1365" t="s">
        <v>171</v>
      </c>
      <c r="C28" s="1365" t="s">
        <v>172</v>
      </c>
      <c r="D28" s="1365" t="s">
        <v>173</v>
      </c>
      <c r="E28" s="1365"/>
      <c r="F28" s="2609"/>
      <c r="I28" s="2259"/>
      <c r="J28" s="1293"/>
      <c r="K28" s="358"/>
      <c r="L28" s="1280"/>
      <c r="M28" s="289" t="s">
        <v>412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170</v>
      </c>
      <c r="B29" s="1365" t="s">
        <v>171</v>
      </c>
      <c r="C29" s="1365" t="s">
        <v>172</v>
      </c>
      <c r="D29" s="1365" t="s">
        <v>173</v>
      </c>
      <c r="E29" s="1365"/>
      <c r="F29" s="1367"/>
      <c r="G29" s="1367"/>
      <c r="H29" s="539"/>
      <c r="I29" s="362"/>
      <c r="J29" s="377"/>
      <c r="K29" s="357"/>
      <c r="L29" s="1280"/>
      <c r="M29" s="367" t="s">
        <v>413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170</v>
      </c>
      <c r="B30" s="1365" t="s">
        <v>171</v>
      </c>
      <c r="C30" s="1365" t="s">
        <v>172</v>
      </c>
      <c r="D30" s="1365"/>
      <c r="E30" s="1365" t="s">
        <v>586</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170</v>
      </c>
      <c r="B31" s="1365" t="s">
        <v>171</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804</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82</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C21E1C-6764-51CC-FB56-0.45E6F16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A79015-D182-CB6A-6DD9-0.767E33C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DE09F9-8872-BCAF-FCE7-0.C66ABF9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956981-9CCE-C266-2787-0.9E13D1C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9A0AFD-2698-A413-4A2B-0.0BAB94C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AA730E-7AD2-5C4A-BDCA-0.25E6110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69CD01-3DBF-B1FF-97AF-0.7A639E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9C6591-BD12-1726-5C12-0.2E964BA2}"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7A3E99-47B1-EA7D-D0B6-0.6871C36F}"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016888-D48F-7DE7-08C2-0.BD96EF7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CD1422-B481-B14E-EABD-0.11CF260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612761-E0B7-865E-964E-0.5339AA2D}" mc:Ignorable="x14ac xr xr2 xr3">
  <sheetPr>
    <tabColor rgb="FFFFCC99"/>
  </sheetPr>
  <dimension ref="A1:I387"/>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808</v>
      </c>
    </row>
    <row customHeight="1" ht="11.25">
      <c r="A3" s="1852" t="s">
        <v>2246</v>
      </c>
      <c r="B3" s="1852" t="s">
        <v>16</v>
      </c>
      <c r="C3" s="1852" t="s">
        <v>2252</v>
      </c>
      <c r="D3" s="1852" t="s">
        <v>2253</v>
      </c>
      <c r="E3" s="1852" t="s">
        <v>2254</v>
      </c>
      <c r="F3" s="1852" t="s">
        <v>2255</v>
      </c>
      <c r="G3" s="1852" t="s">
        <v>22</v>
      </c>
      <c r="H3" s="1852" t="s">
        <v>22</v>
      </c>
      <c r="I3" s="1852" t="s">
        <v>808</v>
      </c>
    </row>
    <row customHeight="1" ht="11.25">
      <c r="A4" s="1852" t="s">
        <v>2246</v>
      </c>
      <c r="B4" s="1852" t="s">
        <v>16</v>
      </c>
      <c r="C4" s="1852" t="s">
        <v>2256</v>
      </c>
      <c r="D4" s="1852" t="s">
        <v>2257</v>
      </c>
      <c r="E4" s="1852" t="s">
        <v>2258</v>
      </c>
      <c r="F4" s="1852" t="s">
        <v>2259</v>
      </c>
      <c r="G4" s="1852" t="s">
        <v>2260</v>
      </c>
      <c r="H4" s="1852" t="s">
        <v>22</v>
      </c>
      <c r="I4" s="1852" t="s">
        <v>808</v>
      </c>
    </row>
    <row customHeight="1" ht="11.25">
      <c r="A5" s="1852" t="s">
        <v>2246</v>
      </c>
      <c r="B5" s="1852" t="s">
        <v>16</v>
      </c>
      <c r="C5" s="1852" t="s">
        <v>2261</v>
      </c>
      <c r="D5" s="1852" t="s">
        <v>2262</v>
      </c>
      <c r="E5" s="1852" t="s">
        <v>2263</v>
      </c>
      <c r="F5" s="1852" t="s">
        <v>2264</v>
      </c>
      <c r="G5" s="1852" t="s">
        <v>2265</v>
      </c>
      <c r="H5" s="1852" t="s">
        <v>22</v>
      </c>
      <c r="I5" s="1852" t="s">
        <v>808</v>
      </c>
    </row>
    <row customHeight="1" ht="11.25">
      <c r="A6" s="1852" t="s">
        <v>2246</v>
      </c>
      <c r="B6" s="1852" t="s">
        <v>16</v>
      </c>
      <c r="C6" s="1852" t="s">
        <v>2266</v>
      </c>
      <c r="D6" s="1852" t="s">
        <v>2267</v>
      </c>
      <c r="E6" s="1852" t="s">
        <v>2268</v>
      </c>
      <c r="F6" s="1852" t="s">
        <v>2269</v>
      </c>
      <c r="G6" s="1852" t="s">
        <v>2270</v>
      </c>
      <c r="H6" s="1852" t="s">
        <v>22</v>
      </c>
      <c r="I6" s="1852" t="s">
        <v>808</v>
      </c>
    </row>
    <row customHeight="1" ht="11.25">
      <c r="A7" s="1852" t="s">
        <v>2246</v>
      </c>
      <c r="B7" s="1852" t="s">
        <v>16</v>
      </c>
      <c r="C7" s="1852" t="s">
        <v>2271</v>
      </c>
      <c r="D7" s="1852" t="s">
        <v>2272</v>
      </c>
      <c r="E7" s="1852" t="s">
        <v>2273</v>
      </c>
      <c r="F7" s="1852" t="s">
        <v>2274</v>
      </c>
      <c r="G7" s="1852" t="s">
        <v>2275</v>
      </c>
      <c r="H7" s="1852" t="s">
        <v>22</v>
      </c>
      <c r="I7" s="1852" t="s">
        <v>808</v>
      </c>
    </row>
    <row customHeight="1" ht="11.25">
      <c r="A8" s="1852" t="s">
        <v>2246</v>
      </c>
      <c r="B8" s="1852" t="s">
        <v>16</v>
      </c>
      <c r="C8" s="1852" t="s">
        <v>2276</v>
      </c>
      <c r="D8" s="1852" t="s">
        <v>2277</v>
      </c>
      <c r="E8" s="1852" t="s">
        <v>2278</v>
      </c>
      <c r="F8" s="1852" t="s">
        <v>2279</v>
      </c>
      <c r="G8" s="1852" t="s">
        <v>2280</v>
      </c>
      <c r="H8" s="1852" t="s">
        <v>22</v>
      </c>
      <c r="I8" s="1852" t="s">
        <v>808</v>
      </c>
    </row>
    <row customHeight="1" ht="11.25">
      <c r="A9" s="1852" t="s">
        <v>2246</v>
      </c>
      <c r="B9" s="1852" t="s">
        <v>16</v>
      </c>
      <c r="C9" s="1852" t="s">
        <v>13</v>
      </c>
      <c r="D9" s="1852" t="s">
        <v>46</v>
      </c>
      <c r="E9" s="1852" t="s">
        <v>49</v>
      </c>
      <c r="F9" s="1852" t="s">
        <v>51</v>
      </c>
      <c r="G9" s="1852" t="s">
        <v>22</v>
      </c>
      <c r="H9" s="1852" t="s">
        <v>22</v>
      </c>
      <c r="I9" s="1852" t="s">
        <v>808</v>
      </c>
    </row>
    <row customHeight="1" ht="11.25">
      <c r="A10" s="1852" t="s">
        <v>2246</v>
      </c>
      <c r="B10" s="1852" t="s">
        <v>16</v>
      </c>
      <c r="C10" s="1852" t="s">
        <v>2281</v>
      </c>
      <c r="D10" s="1852" t="s">
        <v>2282</v>
      </c>
      <c r="E10" s="1852" t="s">
        <v>2283</v>
      </c>
      <c r="F10" s="1852" t="s">
        <v>2284</v>
      </c>
      <c r="G10" s="1852" t="s">
        <v>22</v>
      </c>
      <c r="H10" s="1852" t="s">
        <v>22</v>
      </c>
      <c r="I10" s="1852" t="s">
        <v>808</v>
      </c>
    </row>
    <row customHeight="1" ht="11.25">
      <c r="A11" s="1852" t="s">
        <v>2246</v>
      </c>
      <c r="B11" s="1852" t="s">
        <v>16</v>
      </c>
      <c r="C11" s="1852" t="s">
        <v>2285</v>
      </c>
      <c r="D11" s="1852" t="s">
        <v>2286</v>
      </c>
      <c r="E11" s="1852" t="s">
        <v>2287</v>
      </c>
      <c r="F11" s="1852" t="s">
        <v>2288</v>
      </c>
      <c r="G11" s="1852" t="s">
        <v>2289</v>
      </c>
      <c r="H11" s="1852" t="s">
        <v>22</v>
      </c>
      <c r="I11" s="1852" t="s">
        <v>808</v>
      </c>
    </row>
    <row customHeight="1" ht="11.25">
      <c r="A12" s="1852" t="s">
        <v>2246</v>
      </c>
      <c r="B12" s="1852" t="s">
        <v>16</v>
      </c>
      <c r="C12" s="1852" t="s">
        <v>2290</v>
      </c>
      <c r="D12" s="1852" t="s">
        <v>2291</v>
      </c>
      <c r="E12" s="1852" t="s">
        <v>2292</v>
      </c>
      <c r="F12" s="1852" t="s">
        <v>2293</v>
      </c>
      <c r="G12" s="1852" t="s">
        <v>2294</v>
      </c>
      <c r="H12" s="1852" t="s">
        <v>22</v>
      </c>
      <c r="I12" s="1852" t="s">
        <v>808</v>
      </c>
    </row>
    <row customHeight="1" ht="11.25">
      <c r="A13" s="1852" t="s">
        <v>2246</v>
      </c>
      <c r="B13" s="1852" t="s">
        <v>16</v>
      </c>
      <c r="C13" s="1852" t="s">
        <v>22</v>
      </c>
      <c r="D13" s="1852" t="s">
        <v>2295</v>
      </c>
      <c r="E13" s="1852" t="s">
        <v>2296</v>
      </c>
      <c r="F13" s="1852" t="s">
        <v>2288</v>
      </c>
      <c r="G13" s="1852" t="s">
        <v>22</v>
      </c>
      <c r="H13" s="1852" t="s">
        <v>22</v>
      </c>
      <c r="I13" s="1852" t="s">
        <v>808</v>
      </c>
    </row>
    <row customHeight="1" ht="11.25">
      <c r="A14" s="1852" t="s">
        <v>2246</v>
      </c>
      <c r="B14" s="1852" t="s">
        <v>16</v>
      </c>
      <c r="C14" s="1852" t="s">
        <v>2297</v>
      </c>
      <c r="D14" s="1852" t="s">
        <v>2298</v>
      </c>
      <c r="E14" s="1852" t="s">
        <v>2263</v>
      </c>
      <c r="F14" s="1852" t="s">
        <v>2288</v>
      </c>
      <c r="G14" s="1852" t="s">
        <v>22</v>
      </c>
      <c r="H14" s="1852" t="s">
        <v>22</v>
      </c>
      <c r="I14" s="1852" t="s">
        <v>808</v>
      </c>
    </row>
    <row customHeight="1" ht="11.25">
      <c r="A15" s="1852" t="s">
        <v>2246</v>
      </c>
      <c r="B15" s="1852" t="s">
        <v>16</v>
      </c>
      <c r="C15" s="1852" t="s">
        <v>2299</v>
      </c>
      <c r="D15" s="1852" t="s">
        <v>2300</v>
      </c>
      <c r="E15" s="1852" t="s">
        <v>2301</v>
      </c>
      <c r="F15" s="1852" t="s">
        <v>2264</v>
      </c>
      <c r="G15" s="1852" t="s">
        <v>2302</v>
      </c>
      <c r="H15" s="1852" t="s">
        <v>22</v>
      </c>
      <c r="I15" s="1852" t="s">
        <v>808</v>
      </c>
    </row>
    <row customHeight="1" ht="11.25">
      <c r="A16" s="1852" t="s">
        <v>2246</v>
      </c>
      <c r="B16" s="1852" t="s">
        <v>16</v>
      </c>
      <c r="C16" s="1852" t="s">
        <v>2303</v>
      </c>
      <c r="D16" s="1852" t="s">
        <v>2304</v>
      </c>
      <c r="E16" s="1852" t="s">
        <v>2305</v>
      </c>
      <c r="F16" s="1852" t="s">
        <v>2288</v>
      </c>
      <c r="G16" s="1852" t="s">
        <v>2306</v>
      </c>
      <c r="H16" s="1852" t="s">
        <v>22</v>
      </c>
      <c r="I16" s="1852" t="s">
        <v>808</v>
      </c>
    </row>
    <row customHeight="1" ht="11.25">
      <c r="A17" s="1852" t="s">
        <v>2246</v>
      </c>
      <c r="B17" s="1852" t="s">
        <v>16</v>
      </c>
      <c r="C17" s="1852" t="s">
        <v>2307</v>
      </c>
      <c r="D17" s="1852" t="s">
        <v>2308</v>
      </c>
      <c r="E17" s="1852" t="s">
        <v>2309</v>
      </c>
      <c r="F17" s="1852" t="s">
        <v>2310</v>
      </c>
      <c r="G17" s="1852" t="s">
        <v>22</v>
      </c>
      <c r="H17" s="1852" t="s">
        <v>22</v>
      </c>
      <c r="I17" s="1852" t="s">
        <v>808</v>
      </c>
    </row>
    <row customHeight="1" ht="11.25">
      <c r="A18" s="1852" t="s">
        <v>2246</v>
      </c>
      <c r="B18" s="1852" t="s">
        <v>16</v>
      </c>
      <c r="C18" s="1852" t="s">
        <v>2311</v>
      </c>
      <c r="D18" s="1852" t="s">
        <v>2312</v>
      </c>
      <c r="E18" s="1852" t="s">
        <v>2313</v>
      </c>
      <c r="F18" s="1852" t="s">
        <v>575</v>
      </c>
      <c r="G18" s="1852" t="s">
        <v>2314</v>
      </c>
      <c r="H18" s="1852" t="s">
        <v>22</v>
      </c>
      <c r="I18" s="1852" t="s">
        <v>808</v>
      </c>
    </row>
    <row customHeight="1" ht="11.25">
      <c r="A19" s="1852" t="s">
        <v>2246</v>
      </c>
      <c r="B19" s="1852" t="s">
        <v>16</v>
      </c>
      <c r="C19" s="1852" t="s">
        <v>2315</v>
      </c>
      <c r="D19" s="1852" t="s">
        <v>2316</v>
      </c>
      <c r="E19" s="1852" t="s">
        <v>2317</v>
      </c>
      <c r="F19" s="1852" t="s">
        <v>575</v>
      </c>
      <c r="G19" s="1852" t="s">
        <v>2318</v>
      </c>
      <c r="H19" s="1852" t="s">
        <v>22</v>
      </c>
      <c r="I19" s="1852" t="s">
        <v>808</v>
      </c>
    </row>
    <row customHeight="1" ht="11.25">
      <c r="A20" s="1852" t="s">
        <v>2246</v>
      </c>
      <c r="B20" s="1852" t="s">
        <v>16</v>
      </c>
      <c r="C20" s="1852" t="s">
        <v>2319</v>
      </c>
      <c r="D20" s="1852" t="s">
        <v>2320</v>
      </c>
      <c r="E20" s="1852" t="s">
        <v>2321</v>
      </c>
      <c r="F20" s="1852" t="s">
        <v>575</v>
      </c>
      <c r="G20" s="1852" t="s">
        <v>2322</v>
      </c>
      <c r="H20" s="1852" t="s">
        <v>22</v>
      </c>
      <c r="I20" s="1852" t="s">
        <v>808</v>
      </c>
    </row>
    <row customHeight="1" ht="11.25">
      <c r="A21" s="1852" t="s">
        <v>2246</v>
      </c>
      <c r="B21" s="1852" t="s">
        <v>16</v>
      </c>
      <c r="C21" s="1852" t="s">
        <v>2323</v>
      </c>
      <c r="D21" s="1852" t="s">
        <v>2324</v>
      </c>
      <c r="E21" s="1852" t="s">
        <v>2325</v>
      </c>
      <c r="F21" s="1852" t="s">
        <v>2326</v>
      </c>
      <c r="G21" s="1852" t="s">
        <v>22</v>
      </c>
      <c r="H21" s="1852" t="s">
        <v>22</v>
      </c>
      <c r="I21" s="1852" t="s">
        <v>808</v>
      </c>
    </row>
    <row customHeight="1" ht="11.25">
      <c r="A22" s="1852" t="s">
        <v>2246</v>
      </c>
      <c r="B22" s="1852" t="s">
        <v>16</v>
      </c>
      <c r="C22" s="1852" t="s">
        <v>2327</v>
      </c>
      <c r="D22" s="1852" t="s">
        <v>2328</v>
      </c>
      <c r="E22" s="1852" t="s">
        <v>2329</v>
      </c>
      <c r="F22" s="1852" t="s">
        <v>2274</v>
      </c>
      <c r="G22" s="1852" t="s">
        <v>2330</v>
      </c>
      <c r="H22" s="1852" t="s">
        <v>22</v>
      </c>
      <c r="I22" s="1852" t="s">
        <v>808</v>
      </c>
    </row>
    <row customHeight="1" ht="11.25">
      <c r="A23" s="1852" t="s">
        <v>2246</v>
      </c>
      <c r="B23" s="1852" t="s">
        <v>16</v>
      </c>
      <c r="C23" s="1852" t="s">
        <v>2331</v>
      </c>
      <c r="D23" s="1852" t="s">
        <v>2332</v>
      </c>
      <c r="E23" s="1852" t="s">
        <v>2333</v>
      </c>
      <c r="F23" s="1852" t="s">
        <v>2274</v>
      </c>
      <c r="G23" s="1852" t="s">
        <v>22</v>
      </c>
      <c r="H23" s="1852" t="s">
        <v>22</v>
      </c>
      <c r="I23" s="1852" t="s">
        <v>808</v>
      </c>
    </row>
    <row customHeight="1" ht="11.25">
      <c r="A24" s="1852" t="s">
        <v>2246</v>
      </c>
      <c r="B24" s="1852" t="s">
        <v>16</v>
      </c>
      <c r="C24" s="1852" t="s">
        <v>2334</v>
      </c>
      <c r="D24" s="1852" t="s">
        <v>2335</v>
      </c>
      <c r="E24" s="1852" t="s">
        <v>2336</v>
      </c>
      <c r="F24" s="1852" t="s">
        <v>2288</v>
      </c>
      <c r="G24" s="1852" t="s">
        <v>22</v>
      </c>
      <c r="H24" s="1852" t="s">
        <v>22</v>
      </c>
      <c r="I24" s="1852" t="s">
        <v>808</v>
      </c>
    </row>
    <row customHeight="1" ht="11.25">
      <c r="A25" s="1852" t="s">
        <v>2246</v>
      </c>
      <c r="B25" s="1852" t="s">
        <v>16</v>
      </c>
      <c r="C25" s="1852" t="s">
        <v>2337</v>
      </c>
      <c r="D25" s="1852" t="s">
        <v>2338</v>
      </c>
      <c r="E25" s="1852" t="s">
        <v>2339</v>
      </c>
      <c r="F25" s="1852" t="s">
        <v>2340</v>
      </c>
      <c r="G25" s="1852" t="s">
        <v>22</v>
      </c>
      <c r="H25" s="1852" t="s">
        <v>22</v>
      </c>
      <c r="I25" s="1852" t="s">
        <v>808</v>
      </c>
    </row>
    <row customHeight="1" ht="11.25">
      <c r="A26" s="1852" t="s">
        <v>2246</v>
      </c>
      <c r="B26" s="1852" t="s">
        <v>16</v>
      </c>
      <c r="C26" s="1852" t="s">
        <v>2341</v>
      </c>
      <c r="D26" s="1852" t="s">
        <v>2342</v>
      </c>
      <c r="E26" s="1852" t="s">
        <v>2343</v>
      </c>
      <c r="F26" s="1852" t="s">
        <v>2344</v>
      </c>
      <c r="G26" s="1852" t="s">
        <v>2345</v>
      </c>
      <c r="H26" s="1852" t="s">
        <v>22</v>
      </c>
      <c r="I26" s="1852" t="s">
        <v>808</v>
      </c>
    </row>
    <row customHeight="1" ht="11.25">
      <c r="A27" s="1852" t="s">
        <v>2246</v>
      </c>
      <c r="B27" s="1852" t="s">
        <v>16</v>
      </c>
      <c r="C27" s="1852" t="s">
        <v>2346</v>
      </c>
      <c r="D27" s="1852" t="s">
        <v>2347</v>
      </c>
      <c r="E27" s="1852" t="s">
        <v>2348</v>
      </c>
      <c r="F27" s="1852" t="s">
        <v>2340</v>
      </c>
      <c r="G27" s="1852" t="s">
        <v>2349</v>
      </c>
      <c r="H27" s="1852" t="s">
        <v>22</v>
      </c>
      <c r="I27" s="1852" t="s">
        <v>808</v>
      </c>
    </row>
    <row customHeight="1" ht="11.25">
      <c r="A28" s="1852" t="s">
        <v>2246</v>
      </c>
      <c r="B28" s="1852" t="s">
        <v>16</v>
      </c>
      <c r="C28" s="1852" t="s">
        <v>2350</v>
      </c>
      <c r="D28" s="1852" t="s">
        <v>2351</v>
      </c>
      <c r="E28" s="1852" t="s">
        <v>2352</v>
      </c>
      <c r="F28" s="1852" t="s">
        <v>2353</v>
      </c>
      <c r="G28" s="1852" t="s">
        <v>2354</v>
      </c>
      <c r="H28" s="1852" t="s">
        <v>22</v>
      </c>
      <c r="I28" s="1852" t="s">
        <v>808</v>
      </c>
    </row>
    <row customHeight="1" ht="11.25">
      <c r="A29" s="1852" t="s">
        <v>2246</v>
      </c>
      <c r="B29" s="1852" t="s">
        <v>16</v>
      </c>
      <c r="C29" s="1852" t="s">
        <v>2355</v>
      </c>
      <c r="D29" s="1852" t="s">
        <v>2356</v>
      </c>
      <c r="E29" s="1852" t="s">
        <v>2357</v>
      </c>
      <c r="F29" s="1852" t="s">
        <v>2358</v>
      </c>
      <c r="G29" s="1852" t="s">
        <v>2359</v>
      </c>
      <c r="H29" s="1852" t="s">
        <v>22</v>
      </c>
      <c r="I29" s="1852" t="s">
        <v>808</v>
      </c>
    </row>
    <row customHeight="1" ht="11.25">
      <c r="A30" s="1852" t="s">
        <v>2246</v>
      </c>
      <c r="B30" s="1852" t="s">
        <v>16</v>
      </c>
      <c r="C30" s="1852" t="s">
        <v>2360</v>
      </c>
      <c r="D30" s="1852" t="s">
        <v>2361</v>
      </c>
      <c r="E30" s="1852" t="s">
        <v>2362</v>
      </c>
      <c r="F30" s="1852" t="s">
        <v>2344</v>
      </c>
      <c r="G30" s="1852" t="s">
        <v>2363</v>
      </c>
      <c r="H30" s="1852" t="s">
        <v>22</v>
      </c>
      <c r="I30" s="1852" t="s">
        <v>808</v>
      </c>
    </row>
    <row customHeight="1" ht="11.25">
      <c r="A31" s="1852" t="s">
        <v>2246</v>
      </c>
      <c r="B31" s="1852" t="s">
        <v>16</v>
      </c>
      <c r="C31" s="1852" t="s">
        <v>2364</v>
      </c>
      <c r="D31" s="1852" t="s">
        <v>2365</v>
      </c>
      <c r="E31" s="1852" t="s">
        <v>2366</v>
      </c>
      <c r="F31" s="1852" t="s">
        <v>2340</v>
      </c>
      <c r="G31" s="1852" t="s">
        <v>2367</v>
      </c>
      <c r="H31" s="1852" t="s">
        <v>22</v>
      </c>
      <c r="I31" s="1852" t="s">
        <v>808</v>
      </c>
    </row>
    <row customHeight="1" ht="11.25">
      <c r="A32" s="1852" t="s">
        <v>2246</v>
      </c>
      <c r="B32" s="1852" t="s">
        <v>16</v>
      </c>
      <c r="C32" s="1852" t="s">
        <v>2368</v>
      </c>
      <c r="D32" s="1852" t="s">
        <v>2369</v>
      </c>
      <c r="E32" s="1852" t="s">
        <v>2370</v>
      </c>
      <c r="F32" s="1852" t="s">
        <v>2371</v>
      </c>
      <c r="G32" s="1852" t="s">
        <v>2372</v>
      </c>
      <c r="H32" s="1852" t="s">
        <v>22</v>
      </c>
      <c r="I32" s="1852" t="s">
        <v>808</v>
      </c>
    </row>
    <row customHeight="1" ht="11.25">
      <c r="A33" s="1852" t="s">
        <v>2246</v>
      </c>
      <c r="B33" s="1852" t="s">
        <v>16</v>
      </c>
      <c r="C33" s="1852" t="s">
        <v>2373</v>
      </c>
      <c r="D33" s="1852" t="s">
        <v>2374</v>
      </c>
      <c r="E33" s="1852" t="s">
        <v>2375</v>
      </c>
      <c r="F33" s="1852" t="s">
        <v>2376</v>
      </c>
      <c r="G33" s="1852" t="s">
        <v>22</v>
      </c>
      <c r="H33" s="1852" t="s">
        <v>22</v>
      </c>
      <c r="I33" s="1852" t="s">
        <v>808</v>
      </c>
    </row>
    <row customHeight="1" ht="11.25">
      <c r="A34" s="1852" t="s">
        <v>2246</v>
      </c>
      <c r="B34" s="1852" t="s">
        <v>16</v>
      </c>
      <c r="C34" s="1852" t="s">
        <v>2377</v>
      </c>
      <c r="D34" s="1852" t="s">
        <v>2378</v>
      </c>
      <c r="E34" s="1852" t="s">
        <v>2379</v>
      </c>
      <c r="F34" s="1852" t="s">
        <v>2380</v>
      </c>
      <c r="G34" s="1852" t="s">
        <v>22</v>
      </c>
      <c r="H34" s="1852" t="s">
        <v>22</v>
      </c>
      <c r="I34" s="1852" t="s">
        <v>808</v>
      </c>
    </row>
    <row customHeight="1" ht="11.25">
      <c r="A35" s="1852" t="s">
        <v>2246</v>
      </c>
      <c r="B35" s="1852" t="s">
        <v>16</v>
      </c>
      <c r="C35" s="1852" t="s">
        <v>2381</v>
      </c>
      <c r="D35" s="1852" t="s">
        <v>2382</v>
      </c>
      <c r="E35" s="1852" t="s">
        <v>2383</v>
      </c>
      <c r="F35" s="1852" t="s">
        <v>2255</v>
      </c>
      <c r="G35" s="1852" t="s">
        <v>2384</v>
      </c>
      <c r="H35" s="1852" t="s">
        <v>22</v>
      </c>
      <c r="I35" s="1852" t="s">
        <v>808</v>
      </c>
    </row>
    <row customHeight="1" ht="11.25">
      <c r="A36" s="1852" t="s">
        <v>2246</v>
      </c>
      <c r="B36" s="1852" t="s">
        <v>16</v>
      </c>
      <c r="C36" s="1852" t="s">
        <v>2385</v>
      </c>
      <c r="D36" s="1852" t="s">
        <v>2386</v>
      </c>
      <c r="E36" s="1852" t="s">
        <v>2387</v>
      </c>
      <c r="F36" s="1852" t="s">
        <v>2388</v>
      </c>
      <c r="G36" s="1852" t="s">
        <v>2389</v>
      </c>
      <c r="H36" s="1852" t="s">
        <v>22</v>
      </c>
      <c r="I36" s="1852" t="s">
        <v>808</v>
      </c>
    </row>
    <row customHeight="1" ht="11.25">
      <c r="A37" s="1852" t="s">
        <v>2246</v>
      </c>
      <c r="B37" s="1852" t="s">
        <v>16</v>
      </c>
      <c r="C37" s="1852" t="s">
        <v>2390</v>
      </c>
      <c r="D37" s="1852" t="s">
        <v>2391</v>
      </c>
      <c r="E37" s="1852" t="s">
        <v>2392</v>
      </c>
      <c r="F37" s="1852" t="s">
        <v>2393</v>
      </c>
      <c r="G37" s="1852" t="s">
        <v>2394</v>
      </c>
      <c r="H37" s="1852" t="s">
        <v>22</v>
      </c>
      <c r="I37" s="1852" t="s">
        <v>808</v>
      </c>
    </row>
    <row customHeight="1" ht="11.25">
      <c r="A38" s="1852" t="s">
        <v>2246</v>
      </c>
      <c r="B38" s="1852" t="s">
        <v>16</v>
      </c>
      <c r="C38" s="1852" t="s">
        <v>2395</v>
      </c>
      <c r="D38" s="1852" t="s">
        <v>2396</v>
      </c>
      <c r="E38" s="1852" t="s">
        <v>2397</v>
      </c>
      <c r="F38" s="1852" t="s">
        <v>2326</v>
      </c>
      <c r="G38" s="1852" t="s">
        <v>2398</v>
      </c>
      <c r="H38" s="1852" t="s">
        <v>22</v>
      </c>
      <c r="I38" s="1852" t="s">
        <v>808</v>
      </c>
    </row>
    <row customHeight="1" ht="11.25">
      <c r="A39" s="1852" t="s">
        <v>2246</v>
      </c>
      <c r="B39" s="1852" t="s">
        <v>16</v>
      </c>
      <c r="C39" s="1852" t="s">
        <v>2399</v>
      </c>
      <c r="D39" s="1852" t="s">
        <v>2400</v>
      </c>
      <c r="E39" s="1852" t="s">
        <v>2401</v>
      </c>
      <c r="F39" s="1852" t="s">
        <v>2402</v>
      </c>
      <c r="G39" s="1852" t="s">
        <v>2403</v>
      </c>
      <c r="H39" s="1852" t="s">
        <v>22</v>
      </c>
      <c r="I39" s="1852" t="s">
        <v>808</v>
      </c>
    </row>
    <row customHeight="1" ht="11.25">
      <c r="A40" s="1852" t="s">
        <v>2246</v>
      </c>
      <c r="B40" s="1852" t="s">
        <v>16</v>
      </c>
      <c r="C40" s="1852" t="s">
        <v>2404</v>
      </c>
      <c r="D40" s="1852" t="s">
        <v>2405</v>
      </c>
      <c r="E40" s="1852" t="s">
        <v>2406</v>
      </c>
      <c r="F40" s="1852" t="s">
        <v>2269</v>
      </c>
      <c r="G40" s="1852" t="s">
        <v>2407</v>
      </c>
      <c r="H40" s="1852" t="s">
        <v>22</v>
      </c>
      <c r="I40" s="1852" t="s">
        <v>808</v>
      </c>
    </row>
    <row customHeight="1" ht="11.25">
      <c r="A41" s="1852" t="s">
        <v>2246</v>
      </c>
      <c r="B41" s="1852" t="s">
        <v>16</v>
      </c>
      <c r="C41" s="1852" t="s">
        <v>2408</v>
      </c>
      <c r="D41" s="1852" t="s">
        <v>2409</v>
      </c>
      <c r="E41" s="1852" t="s">
        <v>2410</v>
      </c>
      <c r="F41" s="1852" t="s">
        <v>2344</v>
      </c>
      <c r="G41" s="1852" t="s">
        <v>22</v>
      </c>
      <c r="H41" s="1852" t="s">
        <v>22</v>
      </c>
      <c r="I41" s="1852" t="s">
        <v>808</v>
      </c>
    </row>
    <row customHeight="1" ht="11.25">
      <c r="A42" s="1852" t="s">
        <v>2246</v>
      </c>
      <c r="B42" s="1852" t="s">
        <v>16</v>
      </c>
      <c r="C42" s="1852" t="s">
        <v>2411</v>
      </c>
      <c r="D42" s="1852" t="s">
        <v>2412</v>
      </c>
      <c r="E42" s="1852" t="s">
        <v>2413</v>
      </c>
      <c r="F42" s="1852" t="s">
        <v>2340</v>
      </c>
      <c r="G42" s="1852" t="s">
        <v>22</v>
      </c>
      <c r="H42" s="1852" t="s">
        <v>22</v>
      </c>
      <c r="I42" s="1852" t="s">
        <v>808</v>
      </c>
    </row>
    <row customHeight="1" ht="11.25">
      <c r="A43" s="1852" t="s">
        <v>2246</v>
      </c>
      <c r="B43" s="1852" t="s">
        <v>16</v>
      </c>
      <c r="C43" s="1852" t="s">
        <v>2414</v>
      </c>
      <c r="D43" s="1852" t="s">
        <v>2415</v>
      </c>
      <c r="E43" s="1852" t="s">
        <v>2416</v>
      </c>
      <c r="F43" s="1852" t="s">
        <v>2417</v>
      </c>
      <c r="G43" s="1852" t="s">
        <v>22</v>
      </c>
      <c r="H43" s="1852" t="s">
        <v>22</v>
      </c>
      <c r="I43" s="1852" t="s">
        <v>808</v>
      </c>
    </row>
    <row customHeight="1" ht="11.25">
      <c r="A44" s="1852" t="s">
        <v>2246</v>
      </c>
      <c r="B44" s="1852" t="s">
        <v>16</v>
      </c>
      <c r="C44" s="1852" t="s">
        <v>2418</v>
      </c>
      <c r="D44" s="1852" t="s">
        <v>2419</v>
      </c>
      <c r="E44" s="1852" t="s">
        <v>2420</v>
      </c>
      <c r="F44" s="1852" t="s">
        <v>2340</v>
      </c>
      <c r="G44" s="1852" t="s">
        <v>22</v>
      </c>
      <c r="H44" s="1852" t="s">
        <v>22</v>
      </c>
      <c r="I44" s="1852" t="s">
        <v>808</v>
      </c>
    </row>
    <row customHeight="1" ht="11.25">
      <c r="A45" s="1852" t="s">
        <v>2246</v>
      </c>
      <c r="B45" s="1852" t="s">
        <v>16</v>
      </c>
      <c r="C45" s="1852" t="s">
        <v>2421</v>
      </c>
      <c r="D45" s="1852" t="s">
        <v>2422</v>
      </c>
      <c r="E45" s="1852" t="s">
        <v>2423</v>
      </c>
      <c r="F45" s="1852" t="s">
        <v>2417</v>
      </c>
      <c r="G45" s="1852" t="s">
        <v>22</v>
      </c>
      <c r="H45" s="1852" t="s">
        <v>22</v>
      </c>
      <c r="I45" s="1852" t="s">
        <v>808</v>
      </c>
    </row>
    <row customHeight="1" ht="11.25">
      <c r="A46" s="1852" t="s">
        <v>2246</v>
      </c>
      <c r="B46" s="1852" t="s">
        <v>16</v>
      </c>
      <c r="C46" s="1852" t="s">
        <v>2424</v>
      </c>
      <c r="D46" s="1852" t="s">
        <v>2425</v>
      </c>
      <c r="E46" s="1852" t="s">
        <v>2426</v>
      </c>
      <c r="F46" s="1852" t="s">
        <v>2427</v>
      </c>
      <c r="G46" s="1852" t="s">
        <v>2428</v>
      </c>
      <c r="H46" s="1852" t="s">
        <v>22</v>
      </c>
      <c r="I46" s="1852" t="s">
        <v>808</v>
      </c>
    </row>
    <row customHeight="1" ht="11.25">
      <c r="A47" s="1852" t="s">
        <v>2246</v>
      </c>
      <c r="B47" s="1852" t="s">
        <v>16</v>
      </c>
      <c r="C47" s="1852" t="s">
        <v>2429</v>
      </c>
      <c r="D47" s="1852" t="s">
        <v>2430</v>
      </c>
      <c r="E47" s="1852" t="s">
        <v>2431</v>
      </c>
      <c r="F47" s="1852" t="s">
        <v>2326</v>
      </c>
      <c r="G47" s="1852" t="s">
        <v>22</v>
      </c>
      <c r="H47" s="1852" t="s">
        <v>22</v>
      </c>
      <c r="I47" s="1852" t="s">
        <v>808</v>
      </c>
    </row>
    <row customHeight="1" ht="11.25">
      <c r="A48" s="1852" t="s">
        <v>2246</v>
      </c>
      <c r="B48" s="1852" t="s">
        <v>16</v>
      </c>
      <c r="C48" s="1852" t="s">
        <v>2432</v>
      </c>
      <c r="D48" s="1852" t="s">
        <v>2433</v>
      </c>
      <c r="E48" s="1852" t="s">
        <v>2434</v>
      </c>
      <c r="F48" s="1852" t="s">
        <v>2340</v>
      </c>
      <c r="G48" s="1852" t="s">
        <v>22</v>
      </c>
      <c r="H48" s="1852" t="s">
        <v>22</v>
      </c>
      <c r="I48" s="1852" t="s">
        <v>808</v>
      </c>
    </row>
    <row customHeight="1" ht="11.25">
      <c r="A49" s="1852" t="s">
        <v>2246</v>
      </c>
      <c r="B49" s="1852" t="s">
        <v>16</v>
      </c>
      <c r="C49" s="1852" t="s">
        <v>2435</v>
      </c>
      <c r="D49" s="1852" t="s">
        <v>2436</v>
      </c>
      <c r="E49" s="1852" t="s">
        <v>2437</v>
      </c>
      <c r="F49" s="1852" t="s">
        <v>2340</v>
      </c>
      <c r="G49" s="1852" t="s">
        <v>22</v>
      </c>
      <c r="H49" s="1852" t="s">
        <v>22</v>
      </c>
      <c r="I49" s="1852" t="s">
        <v>808</v>
      </c>
    </row>
    <row customHeight="1" ht="11.25">
      <c r="A50" s="1852" t="s">
        <v>2246</v>
      </c>
      <c r="B50" s="1852" t="s">
        <v>16</v>
      </c>
      <c r="C50" s="1852" t="s">
        <v>2438</v>
      </c>
      <c r="D50" s="1852" t="s">
        <v>2439</v>
      </c>
      <c r="E50" s="1852" t="s">
        <v>2440</v>
      </c>
      <c r="F50" s="1852" t="s">
        <v>2255</v>
      </c>
      <c r="G50" s="1852" t="s">
        <v>2441</v>
      </c>
      <c r="H50" s="1852" t="s">
        <v>22</v>
      </c>
      <c r="I50" s="1852" t="s">
        <v>808</v>
      </c>
    </row>
    <row customHeight="1" ht="11.25">
      <c r="A51" s="1852" t="s">
        <v>2246</v>
      </c>
      <c r="B51" s="1852" t="s">
        <v>16</v>
      </c>
      <c r="C51" s="1852" t="s">
        <v>2442</v>
      </c>
      <c r="D51" s="1852" t="s">
        <v>2443</v>
      </c>
      <c r="E51" s="1852" t="s">
        <v>2444</v>
      </c>
      <c r="F51" s="1852" t="s">
        <v>2259</v>
      </c>
      <c r="G51" s="1852" t="s">
        <v>22</v>
      </c>
      <c r="H51" s="1852" t="s">
        <v>22</v>
      </c>
      <c r="I51" s="1852" t="s">
        <v>808</v>
      </c>
    </row>
    <row customHeight="1" ht="11.25">
      <c r="A52" s="1852" t="s">
        <v>2246</v>
      </c>
      <c r="B52" s="1852" t="s">
        <v>16</v>
      </c>
      <c r="C52" s="1852" t="s">
        <v>2445</v>
      </c>
      <c r="D52" s="1852" t="s">
        <v>2446</v>
      </c>
      <c r="E52" s="1852" t="s">
        <v>2447</v>
      </c>
      <c r="F52" s="1852" t="s">
        <v>2448</v>
      </c>
      <c r="G52" s="1852" t="s">
        <v>22</v>
      </c>
      <c r="H52" s="1852" t="s">
        <v>22</v>
      </c>
      <c r="I52" s="1852" t="s">
        <v>808</v>
      </c>
    </row>
    <row customHeight="1" ht="11.25">
      <c r="A53" s="1852" t="s">
        <v>2246</v>
      </c>
      <c r="B53" s="1852" t="s">
        <v>16</v>
      </c>
      <c r="C53" s="1852" t="s">
        <v>2449</v>
      </c>
      <c r="D53" s="1852" t="s">
        <v>2450</v>
      </c>
      <c r="E53" s="1852" t="s">
        <v>2451</v>
      </c>
      <c r="F53" s="1852" t="s">
        <v>2274</v>
      </c>
      <c r="G53" s="1852" t="s">
        <v>22</v>
      </c>
      <c r="H53" s="1852" t="s">
        <v>22</v>
      </c>
      <c r="I53" s="1852" t="s">
        <v>808</v>
      </c>
    </row>
    <row customHeight="1" ht="11.25">
      <c r="A54" s="1852" t="s">
        <v>2246</v>
      </c>
      <c r="B54" s="1852" t="s">
        <v>16</v>
      </c>
      <c r="C54" s="1852" t="s">
        <v>2452</v>
      </c>
      <c r="D54" s="1852" t="s">
        <v>2453</v>
      </c>
      <c r="E54" s="1852" t="s">
        <v>2454</v>
      </c>
      <c r="F54" s="1852" t="s">
        <v>2448</v>
      </c>
      <c r="G54" s="1852" t="s">
        <v>22</v>
      </c>
      <c r="H54" s="1852" t="s">
        <v>22</v>
      </c>
      <c r="I54" s="1852" t="s">
        <v>808</v>
      </c>
    </row>
    <row customHeight="1" ht="11.25">
      <c r="A55" s="1852" t="s">
        <v>2246</v>
      </c>
      <c r="B55" s="1852" t="s">
        <v>16</v>
      </c>
      <c r="C55" s="1852" t="s">
        <v>2455</v>
      </c>
      <c r="D55" s="1852" t="s">
        <v>2456</v>
      </c>
      <c r="E55" s="1852" t="s">
        <v>2457</v>
      </c>
      <c r="F55" s="1852" t="s">
        <v>2380</v>
      </c>
      <c r="G55" s="1852" t="s">
        <v>2458</v>
      </c>
      <c r="H55" s="1852" t="s">
        <v>2459</v>
      </c>
      <c r="I55" s="1852" t="s">
        <v>808</v>
      </c>
    </row>
    <row customHeight="1" ht="11.25">
      <c r="A56" s="1852" t="s">
        <v>2246</v>
      </c>
      <c r="B56" s="1852" t="s">
        <v>16</v>
      </c>
      <c r="C56" s="1852" t="s">
        <v>2460</v>
      </c>
      <c r="D56" s="1852" t="s">
        <v>2461</v>
      </c>
      <c r="E56" s="1852" t="s">
        <v>2462</v>
      </c>
      <c r="F56" s="1852" t="s">
        <v>2463</v>
      </c>
      <c r="G56" s="1852" t="s">
        <v>22</v>
      </c>
      <c r="H56" s="1852" t="s">
        <v>22</v>
      </c>
      <c r="I56" s="1852" t="s">
        <v>808</v>
      </c>
    </row>
    <row customHeight="1" ht="11.25">
      <c r="A57" s="1852" t="s">
        <v>2246</v>
      </c>
      <c r="B57" s="1852" t="s">
        <v>16</v>
      </c>
      <c r="C57" s="1852" t="s">
        <v>2464</v>
      </c>
      <c r="D57" s="1852" t="s">
        <v>2465</v>
      </c>
      <c r="E57" s="1852" t="s">
        <v>2466</v>
      </c>
      <c r="F57" s="1852" t="s">
        <v>2264</v>
      </c>
      <c r="G57" s="1852" t="s">
        <v>2467</v>
      </c>
      <c r="H57" s="1852" t="s">
        <v>22</v>
      </c>
      <c r="I57" s="1852" t="s">
        <v>808</v>
      </c>
    </row>
    <row customHeight="1" ht="11.25">
      <c r="A58" s="1852" t="s">
        <v>2246</v>
      </c>
      <c r="B58" s="1852" t="s">
        <v>16</v>
      </c>
      <c r="C58" s="1852" t="s">
        <v>2468</v>
      </c>
      <c r="D58" s="1852" t="s">
        <v>2469</v>
      </c>
      <c r="E58" s="1852" t="s">
        <v>2470</v>
      </c>
      <c r="F58" s="1852" t="s">
        <v>2388</v>
      </c>
      <c r="G58" s="1852" t="s">
        <v>22</v>
      </c>
      <c r="H58" s="1852" t="s">
        <v>22</v>
      </c>
      <c r="I58" s="1852" t="s">
        <v>808</v>
      </c>
    </row>
    <row customHeight="1" ht="11.25">
      <c r="A59" s="1852" t="s">
        <v>2246</v>
      </c>
      <c r="B59" s="1852" t="s">
        <v>16</v>
      </c>
      <c r="C59" s="1852" t="s">
        <v>2471</v>
      </c>
      <c r="D59" s="1852" t="s">
        <v>2472</v>
      </c>
      <c r="E59" s="1852" t="s">
        <v>2473</v>
      </c>
      <c r="F59" s="1852" t="s">
        <v>2371</v>
      </c>
      <c r="G59" s="1852" t="s">
        <v>2474</v>
      </c>
      <c r="H59" s="1852" t="s">
        <v>22</v>
      </c>
      <c r="I59" s="1852" t="s">
        <v>808</v>
      </c>
    </row>
    <row customHeight="1" ht="11.25">
      <c r="A60" s="1852" t="s">
        <v>2246</v>
      </c>
      <c r="B60" s="1852" t="s">
        <v>16</v>
      </c>
      <c r="C60" s="1852" t="s">
        <v>2475</v>
      </c>
      <c r="D60" s="1852" t="s">
        <v>2476</v>
      </c>
      <c r="E60" s="1852" t="s">
        <v>2477</v>
      </c>
      <c r="F60" s="1852" t="s">
        <v>2264</v>
      </c>
      <c r="G60" s="1852" t="s">
        <v>22</v>
      </c>
      <c r="H60" s="1852" t="s">
        <v>22</v>
      </c>
      <c r="I60" s="1852" t="s">
        <v>808</v>
      </c>
    </row>
    <row customHeight="1" ht="11.25">
      <c r="A61" s="1852" t="s">
        <v>2246</v>
      </c>
      <c r="B61" s="1852" t="s">
        <v>16</v>
      </c>
      <c r="C61" s="1852" t="s">
        <v>2478</v>
      </c>
      <c r="D61" s="1852" t="s">
        <v>2479</v>
      </c>
      <c r="E61" s="1852" t="s">
        <v>2480</v>
      </c>
      <c r="F61" s="1852" t="s">
        <v>2481</v>
      </c>
      <c r="G61" s="1852" t="s">
        <v>2482</v>
      </c>
      <c r="H61" s="1852" t="s">
        <v>22</v>
      </c>
      <c r="I61" s="1852" t="s">
        <v>808</v>
      </c>
    </row>
    <row customHeight="1" ht="11.25">
      <c r="A62" s="1852" t="s">
        <v>2246</v>
      </c>
      <c r="B62" s="1852" t="s">
        <v>16</v>
      </c>
      <c r="C62" s="1852" t="s">
        <v>2483</v>
      </c>
      <c r="D62" s="1852" t="s">
        <v>2484</v>
      </c>
      <c r="E62" s="1852" t="s">
        <v>2485</v>
      </c>
      <c r="F62" s="1852" t="s">
        <v>2486</v>
      </c>
      <c r="G62" s="1852" t="s">
        <v>22</v>
      </c>
      <c r="H62" s="1852" t="s">
        <v>22</v>
      </c>
      <c r="I62" s="1852" t="s">
        <v>808</v>
      </c>
    </row>
    <row customHeight="1" ht="11.25">
      <c r="A63" s="1852" t="s">
        <v>2246</v>
      </c>
      <c r="B63" s="1852" t="s">
        <v>16</v>
      </c>
      <c r="C63" s="1852" t="s">
        <v>2487</v>
      </c>
      <c r="D63" s="1852" t="s">
        <v>2488</v>
      </c>
      <c r="E63" s="1852" t="s">
        <v>2489</v>
      </c>
      <c r="F63" s="1852" t="s">
        <v>2490</v>
      </c>
      <c r="G63" s="1852" t="s">
        <v>2491</v>
      </c>
      <c r="H63" s="1852" t="s">
        <v>22</v>
      </c>
      <c r="I63" s="1852" t="s">
        <v>808</v>
      </c>
    </row>
    <row customHeight="1" ht="11.25">
      <c r="A64" s="1852" t="s">
        <v>2246</v>
      </c>
      <c r="B64" s="1852" t="s">
        <v>16</v>
      </c>
      <c r="C64" s="1852" t="s">
        <v>2492</v>
      </c>
      <c r="D64" s="1852" t="s">
        <v>2493</v>
      </c>
      <c r="E64" s="1852" t="s">
        <v>2494</v>
      </c>
      <c r="F64" s="1852" t="s">
        <v>2495</v>
      </c>
      <c r="G64" s="1852" t="s">
        <v>2496</v>
      </c>
      <c r="H64" s="1852" t="s">
        <v>22</v>
      </c>
      <c r="I64" s="1852" t="s">
        <v>808</v>
      </c>
    </row>
    <row customHeight="1" ht="11.25">
      <c r="A65" s="1852" t="s">
        <v>2246</v>
      </c>
      <c r="B65" s="1852" t="s">
        <v>16</v>
      </c>
      <c r="C65" s="1852" t="s">
        <v>2497</v>
      </c>
      <c r="D65" s="1852" t="s">
        <v>2498</v>
      </c>
      <c r="E65" s="1852" t="s">
        <v>2499</v>
      </c>
      <c r="F65" s="1852" t="s">
        <v>2269</v>
      </c>
      <c r="G65" s="1852" t="s">
        <v>2500</v>
      </c>
      <c r="H65" s="1852" t="s">
        <v>22</v>
      </c>
      <c r="I65" s="1852" t="s">
        <v>808</v>
      </c>
    </row>
    <row customHeight="1" ht="11.25">
      <c r="A66" s="1852" t="s">
        <v>2246</v>
      </c>
      <c r="B66" s="1852" t="s">
        <v>16</v>
      </c>
      <c r="C66" s="1852" t="s">
        <v>2501</v>
      </c>
      <c r="D66" s="1852" t="s">
        <v>2502</v>
      </c>
      <c r="E66" s="1852" t="s">
        <v>2503</v>
      </c>
      <c r="F66" s="1852" t="s">
        <v>2504</v>
      </c>
      <c r="G66" s="1852" t="s">
        <v>2505</v>
      </c>
      <c r="H66" s="1852" t="s">
        <v>22</v>
      </c>
      <c r="I66" s="1852" t="s">
        <v>808</v>
      </c>
    </row>
    <row customHeight="1" ht="11.25">
      <c r="A67" s="1852" t="s">
        <v>2246</v>
      </c>
      <c r="B67" s="1852" t="s">
        <v>16</v>
      </c>
      <c r="C67" s="1852" t="s">
        <v>2506</v>
      </c>
      <c r="D67" s="1852" t="s">
        <v>2507</v>
      </c>
      <c r="E67" s="1852" t="s">
        <v>2508</v>
      </c>
      <c r="F67" s="1852" t="s">
        <v>2344</v>
      </c>
      <c r="G67" s="1852" t="s">
        <v>2509</v>
      </c>
      <c r="H67" s="1852" t="s">
        <v>22</v>
      </c>
      <c r="I67" s="1852" t="s">
        <v>808</v>
      </c>
    </row>
    <row customHeight="1" ht="11.25">
      <c r="A68" s="1852" t="s">
        <v>2246</v>
      </c>
      <c r="B68" s="1852" t="s">
        <v>16</v>
      </c>
      <c r="C68" s="1852" t="s">
        <v>2510</v>
      </c>
      <c r="D68" s="1852" t="s">
        <v>2511</v>
      </c>
      <c r="E68" s="1852" t="s">
        <v>2512</v>
      </c>
      <c r="F68" s="1852" t="s">
        <v>2288</v>
      </c>
      <c r="G68" s="1852" t="s">
        <v>22</v>
      </c>
      <c r="H68" s="1852" t="s">
        <v>22</v>
      </c>
      <c r="I68" s="1852" t="s">
        <v>808</v>
      </c>
    </row>
    <row customHeight="1" ht="11.25">
      <c r="A69" s="1852" t="s">
        <v>2246</v>
      </c>
      <c r="B69" s="1852" t="s">
        <v>16</v>
      </c>
      <c r="C69" s="1852" t="s">
        <v>2513</v>
      </c>
      <c r="D69" s="1852" t="s">
        <v>2514</v>
      </c>
      <c r="E69" s="1852" t="s">
        <v>2515</v>
      </c>
      <c r="F69" s="1852" t="s">
        <v>2288</v>
      </c>
      <c r="G69" s="1852" t="s">
        <v>2516</v>
      </c>
      <c r="H69" s="1852" t="s">
        <v>22</v>
      </c>
      <c r="I69" s="1852" t="s">
        <v>808</v>
      </c>
    </row>
    <row customHeight="1" ht="11.25">
      <c r="A70" s="1852" t="s">
        <v>2246</v>
      </c>
      <c r="B70" s="1852" t="s">
        <v>16</v>
      </c>
      <c r="C70" s="1852" t="s">
        <v>2517</v>
      </c>
      <c r="D70" s="1852" t="s">
        <v>2518</v>
      </c>
      <c r="E70" s="1852" t="s">
        <v>2519</v>
      </c>
      <c r="F70" s="1852" t="s">
        <v>2520</v>
      </c>
      <c r="G70" s="1852" t="s">
        <v>22</v>
      </c>
      <c r="H70" s="1852" t="s">
        <v>22</v>
      </c>
      <c r="I70" s="1852" t="s">
        <v>808</v>
      </c>
    </row>
    <row customHeight="1" ht="11.25">
      <c r="A71" s="1852" t="s">
        <v>2246</v>
      </c>
      <c r="B71" s="1852" t="s">
        <v>16</v>
      </c>
      <c r="C71" s="1852" t="s">
        <v>2521</v>
      </c>
      <c r="D71" s="1852" t="s">
        <v>2522</v>
      </c>
      <c r="E71" s="1852" t="s">
        <v>2523</v>
      </c>
      <c r="F71" s="1852" t="s">
        <v>2288</v>
      </c>
      <c r="G71" s="1852" t="s">
        <v>2524</v>
      </c>
      <c r="H71" s="1852" t="s">
        <v>22</v>
      </c>
      <c r="I71" s="1852" t="s">
        <v>808</v>
      </c>
    </row>
    <row customHeight="1" ht="11.25">
      <c r="A72" s="1852" t="s">
        <v>2246</v>
      </c>
      <c r="B72" s="1852" t="s">
        <v>16</v>
      </c>
      <c r="C72" s="1852" t="s">
        <v>2525</v>
      </c>
      <c r="D72" s="1852" t="s">
        <v>2526</v>
      </c>
      <c r="E72" s="1852" t="s">
        <v>2527</v>
      </c>
      <c r="F72" s="1852" t="s">
        <v>2288</v>
      </c>
      <c r="G72" s="1852" t="s">
        <v>2528</v>
      </c>
      <c r="H72" s="1852" t="s">
        <v>22</v>
      </c>
      <c r="I72" s="1852" t="s">
        <v>808</v>
      </c>
    </row>
    <row customHeight="1" ht="11.25">
      <c r="A73" s="1852" t="s">
        <v>2246</v>
      </c>
      <c r="B73" s="1852" t="s">
        <v>16</v>
      </c>
      <c r="C73" s="1852" t="s">
        <v>2529</v>
      </c>
      <c r="D73" s="1852" t="s">
        <v>2530</v>
      </c>
      <c r="E73" s="1852" t="s">
        <v>2531</v>
      </c>
      <c r="F73" s="1852" t="s">
        <v>2340</v>
      </c>
      <c r="G73" s="1852" t="s">
        <v>2532</v>
      </c>
      <c r="H73" s="1852" t="s">
        <v>22</v>
      </c>
      <c r="I73" s="1852" t="s">
        <v>808</v>
      </c>
    </row>
    <row customHeight="1" ht="11.25">
      <c r="A74" s="1852" t="s">
        <v>2246</v>
      </c>
      <c r="B74" s="1852" t="s">
        <v>16</v>
      </c>
      <c r="C74" s="1852" t="s">
        <v>2533</v>
      </c>
      <c r="D74" s="1852" t="s">
        <v>2534</v>
      </c>
      <c r="E74" s="1852" t="s">
        <v>2535</v>
      </c>
      <c r="F74" s="1852" t="s">
        <v>2376</v>
      </c>
      <c r="G74" s="1852" t="s">
        <v>22</v>
      </c>
      <c r="H74" s="1852" t="s">
        <v>22</v>
      </c>
      <c r="I74" s="1852" t="s">
        <v>808</v>
      </c>
    </row>
    <row customHeight="1" ht="11.25">
      <c r="A75" s="1852" t="s">
        <v>2246</v>
      </c>
      <c r="B75" s="1852" t="s">
        <v>16</v>
      </c>
      <c r="C75" s="1852" t="s">
        <v>2536</v>
      </c>
      <c r="D75" s="1852" t="s">
        <v>2537</v>
      </c>
      <c r="E75" s="1852" t="s">
        <v>2538</v>
      </c>
      <c r="F75" s="1852" t="s">
        <v>2520</v>
      </c>
      <c r="G75" s="1852" t="s">
        <v>22</v>
      </c>
      <c r="H75" s="1852" t="s">
        <v>22</v>
      </c>
      <c r="I75" s="1852" t="s">
        <v>808</v>
      </c>
    </row>
    <row customHeight="1" ht="11.25">
      <c r="A76" s="1852" t="s">
        <v>2246</v>
      </c>
      <c r="B76" s="1852" t="s">
        <v>16</v>
      </c>
      <c r="C76" s="1852" t="s">
        <v>2539</v>
      </c>
      <c r="D76" s="1852" t="s">
        <v>2540</v>
      </c>
      <c r="E76" s="1852" t="s">
        <v>2541</v>
      </c>
      <c r="F76" s="1852" t="s">
        <v>2542</v>
      </c>
      <c r="G76" s="1852" t="s">
        <v>2543</v>
      </c>
      <c r="H76" s="1852" t="s">
        <v>22</v>
      </c>
      <c r="I76" s="1852" t="s">
        <v>808</v>
      </c>
    </row>
    <row customHeight="1" ht="11.25">
      <c r="A77" s="1852" t="s">
        <v>2246</v>
      </c>
      <c r="B77" s="1852" t="s">
        <v>16</v>
      </c>
      <c r="C77" s="1852" t="s">
        <v>2544</v>
      </c>
      <c r="D77" s="1852" t="s">
        <v>2545</v>
      </c>
      <c r="E77" s="1852" t="s">
        <v>2546</v>
      </c>
      <c r="F77" s="1852" t="s">
        <v>2340</v>
      </c>
      <c r="G77" s="1852" t="s">
        <v>2547</v>
      </c>
      <c r="H77" s="1852" t="s">
        <v>22</v>
      </c>
      <c r="I77" s="1852" t="s">
        <v>808</v>
      </c>
    </row>
    <row customHeight="1" ht="11.25">
      <c r="A78" s="1852" t="s">
        <v>2246</v>
      </c>
      <c r="B78" s="1852" t="s">
        <v>16</v>
      </c>
      <c r="C78" s="1852" t="s">
        <v>2548</v>
      </c>
      <c r="D78" s="1852" t="s">
        <v>2549</v>
      </c>
      <c r="E78" s="1852" t="s">
        <v>2550</v>
      </c>
      <c r="F78" s="1852" t="s">
        <v>2520</v>
      </c>
      <c r="G78" s="1852" t="s">
        <v>2551</v>
      </c>
      <c r="H78" s="1852" t="s">
        <v>22</v>
      </c>
      <c r="I78" s="1852" t="s">
        <v>808</v>
      </c>
    </row>
    <row customHeight="1" ht="11.25">
      <c r="A79" s="1852" t="s">
        <v>2246</v>
      </c>
      <c r="B79" s="1852" t="s">
        <v>16</v>
      </c>
      <c r="C79" s="1852" t="s">
        <v>2552</v>
      </c>
      <c r="D79" s="1852" t="s">
        <v>2553</v>
      </c>
      <c r="E79" s="1852" t="s">
        <v>2554</v>
      </c>
      <c r="F79" s="1852" t="s">
        <v>2310</v>
      </c>
      <c r="G79" s="1852" t="s">
        <v>2555</v>
      </c>
      <c r="H79" s="1852" t="s">
        <v>22</v>
      </c>
      <c r="I79" s="1852" t="s">
        <v>808</v>
      </c>
    </row>
    <row customHeight="1" ht="11.25">
      <c r="A80" s="1852" t="s">
        <v>2246</v>
      </c>
      <c r="B80" s="1852" t="s">
        <v>16</v>
      </c>
      <c r="C80" s="1852" t="s">
        <v>2556</v>
      </c>
      <c r="D80" s="1852" t="s">
        <v>2557</v>
      </c>
      <c r="E80" s="1852" t="s">
        <v>2558</v>
      </c>
      <c r="F80" s="1852" t="s">
        <v>2259</v>
      </c>
      <c r="G80" s="1852" t="s">
        <v>2559</v>
      </c>
      <c r="H80" s="1852" t="s">
        <v>22</v>
      </c>
      <c r="I80" s="1852" t="s">
        <v>808</v>
      </c>
    </row>
    <row customHeight="1" ht="11.25">
      <c r="A81" s="1852" t="s">
        <v>2246</v>
      </c>
      <c r="B81" s="1852" t="s">
        <v>16</v>
      </c>
      <c r="C81" s="1852" t="s">
        <v>2560</v>
      </c>
      <c r="D81" s="1852" t="s">
        <v>2561</v>
      </c>
      <c r="E81" s="1852" t="s">
        <v>2562</v>
      </c>
      <c r="F81" s="1852" t="s">
        <v>2288</v>
      </c>
      <c r="G81" s="1852" t="s">
        <v>2563</v>
      </c>
      <c r="H81" s="1852" t="s">
        <v>22</v>
      </c>
      <c r="I81" s="1852" t="s">
        <v>808</v>
      </c>
    </row>
    <row customHeight="1" ht="11.25">
      <c r="A82" s="1852" t="s">
        <v>2246</v>
      </c>
      <c r="B82" s="1852" t="s">
        <v>16</v>
      </c>
      <c r="C82" s="1852" t="s">
        <v>2564</v>
      </c>
      <c r="D82" s="1852" t="s">
        <v>2565</v>
      </c>
      <c r="E82" s="1852" t="s">
        <v>2566</v>
      </c>
      <c r="F82" s="1852" t="s">
        <v>2495</v>
      </c>
      <c r="G82" s="1852" t="s">
        <v>2567</v>
      </c>
      <c r="H82" s="1852" t="s">
        <v>22</v>
      </c>
      <c r="I82" s="1852" t="s">
        <v>808</v>
      </c>
    </row>
    <row customHeight="1" ht="11.25">
      <c r="A83" s="1852" t="s">
        <v>2246</v>
      </c>
      <c r="B83" s="1852" t="s">
        <v>16</v>
      </c>
      <c r="C83" s="1852" t="s">
        <v>2568</v>
      </c>
      <c r="D83" s="1852" t="s">
        <v>2569</v>
      </c>
      <c r="E83" s="1852" t="s">
        <v>2570</v>
      </c>
      <c r="F83" s="1852" t="s">
        <v>2571</v>
      </c>
      <c r="G83" s="1852" t="s">
        <v>22</v>
      </c>
      <c r="H83" s="1852" t="s">
        <v>22</v>
      </c>
      <c r="I83" s="1852" t="s">
        <v>808</v>
      </c>
    </row>
    <row customHeight="1" ht="11.25">
      <c r="A84" s="1852" t="s">
        <v>2246</v>
      </c>
      <c r="B84" s="1852" t="s">
        <v>16</v>
      </c>
      <c r="C84" s="1852" t="s">
        <v>2572</v>
      </c>
      <c r="D84" s="1852" t="s">
        <v>2573</v>
      </c>
      <c r="E84" s="1852" t="s">
        <v>2574</v>
      </c>
      <c r="F84" s="1852" t="s">
        <v>2340</v>
      </c>
      <c r="G84" s="1852" t="s">
        <v>22</v>
      </c>
      <c r="H84" s="1852" t="s">
        <v>22</v>
      </c>
      <c r="I84" s="1852" t="s">
        <v>808</v>
      </c>
    </row>
    <row customHeight="1" ht="11.25">
      <c r="A85" s="1852" t="s">
        <v>2246</v>
      </c>
      <c r="B85" s="1852" t="s">
        <v>16</v>
      </c>
      <c r="C85" s="1852" t="s">
        <v>2575</v>
      </c>
      <c r="D85" s="1852" t="s">
        <v>2576</v>
      </c>
      <c r="E85" s="1852" t="s">
        <v>2577</v>
      </c>
      <c r="F85" s="1852" t="s">
        <v>2490</v>
      </c>
      <c r="G85" s="1852" t="s">
        <v>2578</v>
      </c>
      <c r="H85" s="1852" t="s">
        <v>22</v>
      </c>
      <c r="I85" s="1852" t="s">
        <v>808</v>
      </c>
    </row>
    <row customHeight="1" ht="11.25">
      <c r="A86" s="1852" t="s">
        <v>2246</v>
      </c>
      <c r="B86" s="1852" t="s">
        <v>16</v>
      </c>
      <c r="C86" s="1852" t="s">
        <v>2579</v>
      </c>
      <c r="D86" s="1852" t="s">
        <v>2580</v>
      </c>
      <c r="E86" s="1852" t="s">
        <v>2581</v>
      </c>
      <c r="F86" s="1852" t="s">
        <v>2486</v>
      </c>
      <c r="G86" s="1852" t="s">
        <v>2582</v>
      </c>
      <c r="H86" s="1852" t="s">
        <v>22</v>
      </c>
      <c r="I86" s="1852" t="s">
        <v>808</v>
      </c>
    </row>
    <row customHeight="1" ht="11.25">
      <c r="A87" s="1852" t="s">
        <v>2246</v>
      </c>
      <c r="B87" s="1852" t="s">
        <v>16</v>
      </c>
      <c r="C87" s="1852" t="s">
        <v>2583</v>
      </c>
      <c r="D87" s="1852" t="s">
        <v>2584</v>
      </c>
      <c r="E87" s="1852" t="s">
        <v>2585</v>
      </c>
      <c r="F87" s="1852" t="s">
        <v>2380</v>
      </c>
      <c r="G87" s="1852" t="s">
        <v>2586</v>
      </c>
      <c r="H87" s="1852" t="s">
        <v>22</v>
      </c>
      <c r="I87" s="1852" t="s">
        <v>808</v>
      </c>
    </row>
    <row customHeight="1" ht="11.25">
      <c r="A88" s="1852" t="s">
        <v>2246</v>
      </c>
      <c r="B88" s="1852" t="s">
        <v>16</v>
      </c>
      <c r="C88" s="1852" t="s">
        <v>2587</v>
      </c>
      <c r="D88" s="1852" t="s">
        <v>2588</v>
      </c>
      <c r="E88" s="1852" t="s">
        <v>2589</v>
      </c>
      <c r="F88" s="1852" t="s">
        <v>2371</v>
      </c>
      <c r="G88" s="1852" t="s">
        <v>2590</v>
      </c>
      <c r="H88" s="1852" t="s">
        <v>22</v>
      </c>
      <c r="I88" s="1852" t="s">
        <v>808</v>
      </c>
    </row>
    <row customHeight="1" ht="11.25">
      <c r="A89" s="1852" t="s">
        <v>2246</v>
      </c>
      <c r="B89" s="1852" t="s">
        <v>16</v>
      </c>
      <c r="C89" s="1852" t="s">
        <v>2591</v>
      </c>
      <c r="D89" s="1852" t="s">
        <v>2592</v>
      </c>
      <c r="E89" s="1852" t="s">
        <v>2593</v>
      </c>
      <c r="F89" s="1852" t="s">
        <v>2344</v>
      </c>
      <c r="G89" s="1852" t="s">
        <v>2594</v>
      </c>
      <c r="H89" s="1852" t="s">
        <v>22</v>
      </c>
      <c r="I89" s="1852" t="s">
        <v>808</v>
      </c>
    </row>
    <row customHeight="1" ht="11.25">
      <c r="A90" s="1852" t="s">
        <v>2246</v>
      </c>
      <c r="B90" s="1852" t="s">
        <v>16</v>
      </c>
      <c r="C90" s="1852" t="s">
        <v>2595</v>
      </c>
      <c r="D90" s="1852" t="s">
        <v>2596</v>
      </c>
      <c r="E90" s="1852" t="s">
        <v>2597</v>
      </c>
      <c r="F90" s="1852" t="s">
        <v>2388</v>
      </c>
      <c r="G90" s="1852" t="s">
        <v>22</v>
      </c>
      <c r="H90" s="1852" t="s">
        <v>22</v>
      </c>
      <c r="I90" s="1852" t="s">
        <v>808</v>
      </c>
    </row>
    <row customHeight="1" ht="11.25">
      <c r="A91" s="1852" t="s">
        <v>2246</v>
      </c>
      <c r="B91" s="1852" t="s">
        <v>16</v>
      </c>
      <c r="C91" s="1852" t="s">
        <v>2598</v>
      </c>
      <c r="D91" s="1852" t="s">
        <v>2599</v>
      </c>
      <c r="E91" s="1852" t="s">
        <v>2600</v>
      </c>
      <c r="F91" s="1852" t="s">
        <v>2288</v>
      </c>
      <c r="G91" s="1852" t="s">
        <v>2601</v>
      </c>
      <c r="H91" s="1852" t="s">
        <v>22</v>
      </c>
      <c r="I91" s="1852" t="s">
        <v>808</v>
      </c>
    </row>
    <row customHeight="1" ht="11.25">
      <c r="A92" s="1852" t="s">
        <v>2246</v>
      </c>
      <c r="B92" s="1852" t="s">
        <v>16</v>
      </c>
      <c r="C92" s="1852" t="s">
        <v>2602</v>
      </c>
      <c r="D92" s="1852" t="s">
        <v>2603</v>
      </c>
      <c r="E92" s="1852" t="s">
        <v>2604</v>
      </c>
      <c r="F92" s="1852" t="s">
        <v>2393</v>
      </c>
      <c r="G92" s="1852" t="s">
        <v>2605</v>
      </c>
      <c r="H92" s="1852" t="s">
        <v>22</v>
      </c>
      <c r="I92" s="1852" t="s">
        <v>808</v>
      </c>
    </row>
    <row customHeight="1" ht="11.25">
      <c r="A93" s="1852" t="s">
        <v>2246</v>
      </c>
      <c r="B93" s="1852" t="s">
        <v>16</v>
      </c>
      <c r="C93" s="1852" t="s">
        <v>2606</v>
      </c>
      <c r="D93" s="1852" t="s">
        <v>2607</v>
      </c>
      <c r="E93" s="1852" t="s">
        <v>2608</v>
      </c>
      <c r="F93" s="1852" t="s">
        <v>2288</v>
      </c>
      <c r="G93" s="1852" t="s">
        <v>22</v>
      </c>
      <c r="H93" s="1852" t="s">
        <v>22</v>
      </c>
      <c r="I93" s="1852" t="s">
        <v>808</v>
      </c>
    </row>
    <row customHeight="1" ht="11.25">
      <c r="A94" s="1852" t="s">
        <v>2246</v>
      </c>
      <c r="B94" s="1852" t="s">
        <v>16</v>
      </c>
      <c r="C94" s="1852" t="s">
        <v>2609</v>
      </c>
      <c r="D94" s="1852" t="s">
        <v>2610</v>
      </c>
      <c r="E94" s="1852" t="s">
        <v>2611</v>
      </c>
      <c r="F94" s="1852" t="s">
        <v>2288</v>
      </c>
      <c r="G94" s="1852" t="s">
        <v>2612</v>
      </c>
      <c r="H94" s="1852" t="s">
        <v>22</v>
      </c>
      <c r="I94" s="1852" t="s">
        <v>808</v>
      </c>
    </row>
    <row customHeight="1" ht="11.25">
      <c r="A95" s="1852" t="s">
        <v>2246</v>
      </c>
      <c r="B95" s="1852" t="s">
        <v>16</v>
      </c>
      <c r="C95" s="1852" t="s">
        <v>2613</v>
      </c>
      <c r="D95" s="1852" t="s">
        <v>2610</v>
      </c>
      <c r="E95" s="1852" t="s">
        <v>2611</v>
      </c>
      <c r="F95" s="1852" t="s">
        <v>2269</v>
      </c>
      <c r="G95" s="1852" t="s">
        <v>22</v>
      </c>
      <c r="H95" s="1852" t="s">
        <v>22</v>
      </c>
      <c r="I95" s="1852" t="s">
        <v>808</v>
      </c>
    </row>
    <row customHeight="1" ht="11.25">
      <c r="A96" s="1852" t="s">
        <v>2246</v>
      </c>
      <c r="B96" s="1852" t="s">
        <v>16</v>
      </c>
      <c r="C96" s="1852" t="s">
        <v>2614</v>
      </c>
      <c r="D96" s="1852" t="s">
        <v>2615</v>
      </c>
      <c r="E96" s="1852" t="s">
        <v>2616</v>
      </c>
      <c r="F96" s="1852" t="s">
        <v>2288</v>
      </c>
      <c r="G96" s="1852" t="s">
        <v>22</v>
      </c>
      <c r="H96" s="1852" t="s">
        <v>22</v>
      </c>
      <c r="I96" s="1852" t="s">
        <v>808</v>
      </c>
    </row>
    <row customHeight="1" ht="11.25">
      <c r="A97" s="1852" t="s">
        <v>2246</v>
      </c>
      <c r="B97" s="1852" t="s">
        <v>16</v>
      </c>
      <c r="C97" s="1852" t="s">
        <v>2617</v>
      </c>
      <c r="D97" s="1852" t="s">
        <v>2618</v>
      </c>
      <c r="E97" s="1852" t="s">
        <v>2619</v>
      </c>
      <c r="F97" s="1852" t="s">
        <v>2255</v>
      </c>
      <c r="G97" s="1852" t="s">
        <v>22</v>
      </c>
      <c r="H97" s="1852" t="s">
        <v>22</v>
      </c>
      <c r="I97" s="1852" t="s">
        <v>808</v>
      </c>
    </row>
    <row customHeight="1" ht="11.25">
      <c r="A98" s="1852" t="s">
        <v>2246</v>
      </c>
      <c r="B98" s="1852" t="s">
        <v>16</v>
      </c>
      <c r="C98" s="1852" t="s">
        <v>2620</v>
      </c>
      <c r="D98" s="1852" t="s">
        <v>2621</v>
      </c>
      <c r="E98" s="1852" t="s">
        <v>2622</v>
      </c>
      <c r="F98" s="1852" t="s">
        <v>2623</v>
      </c>
      <c r="G98" s="1852" t="s">
        <v>22</v>
      </c>
      <c r="H98" s="1852" t="s">
        <v>22</v>
      </c>
      <c r="I98" s="1852" t="s">
        <v>808</v>
      </c>
    </row>
    <row customHeight="1" ht="11.25">
      <c r="A99" s="1852" t="s">
        <v>2246</v>
      </c>
      <c r="B99" s="1852" t="s">
        <v>16</v>
      </c>
      <c r="C99" s="1852" t="s">
        <v>2624</v>
      </c>
      <c r="D99" s="1852" t="s">
        <v>2625</v>
      </c>
      <c r="E99" s="1852" t="s">
        <v>2626</v>
      </c>
      <c r="F99" s="1852" t="s">
        <v>2288</v>
      </c>
      <c r="G99" s="1852" t="s">
        <v>2627</v>
      </c>
      <c r="H99" s="1852" t="s">
        <v>22</v>
      </c>
      <c r="I99" s="1852" t="s">
        <v>808</v>
      </c>
    </row>
    <row customHeight="1" ht="11.25">
      <c r="A100" s="1852" t="s">
        <v>2246</v>
      </c>
      <c r="B100" s="1852" t="s">
        <v>16</v>
      </c>
      <c r="C100" s="1852" t="s">
        <v>2628</v>
      </c>
      <c r="D100" s="1852" t="s">
        <v>2629</v>
      </c>
      <c r="E100" s="1852" t="s">
        <v>2630</v>
      </c>
      <c r="F100" s="1852" t="s">
        <v>2288</v>
      </c>
      <c r="G100" s="1852" t="s">
        <v>22</v>
      </c>
      <c r="H100" s="1852" t="s">
        <v>22</v>
      </c>
      <c r="I100" s="1852" t="s">
        <v>808</v>
      </c>
    </row>
    <row customHeight="1" ht="11.25">
      <c r="A101" s="1852" t="s">
        <v>2246</v>
      </c>
      <c r="B101" s="1852" t="s">
        <v>16</v>
      </c>
      <c r="C101" s="1852" t="s">
        <v>2631</v>
      </c>
      <c r="D101" s="1852" t="s">
        <v>2632</v>
      </c>
      <c r="E101" s="1852" t="s">
        <v>2633</v>
      </c>
      <c r="F101" s="1852" t="s">
        <v>2634</v>
      </c>
      <c r="G101" s="1852" t="s">
        <v>2635</v>
      </c>
      <c r="H101" s="1852" t="s">
        <v>22</v>
      </c>
      <c r="I101" s="1852" t="s">
        <v>808</v>
      </c>
    </row>
    <row customHeight="1" ht="11.25">
      <c r="A102" s="1852" t="s">
        <v>2246</v>
      </c>
      <c r="B102" s="1852" t="s">
        <v>16</v>
      </c>
      <c r="C102" s="1852" t="s">
        <v>2636</v>
      </c>
      <c r="D102" s="1852" t="s">
        <v>2637</v>
      </c>
      <c r="E102" s="1852" t="s">
        <v>2638</v>
      </c>
      <c r="F102" s="1852" t="s">
        <v>2639</v>
      </c>
      <c r="G102" s="1852" t="s">
        <v>2640</v>
      </c>
      <c r="H102" s="1852" t="s">
        <v>22</v>
      </c>
      <c r="I102" s="1852" t="s">
        <v>808</v>
      </c>
    </row>
    <row customHeight="1" ht="11.25">
      <c r="A103" s="1852" t="s">
        <v>2246</v>
      </c>
      <c r="B103" s="1852" t="s">
        <v>16</v>
      </c>
      <c r="C103" s="1852" t="s">
        <v>2641</v>
      </c>
      <c r="D103" s="1852" t="s">
        <v>2642</v>
      </c>
      <c r="E103" s="1852" t="s">
        <v>2643</v>
      </c>
      <c r="F103" s="1852" t="s">
        <v>2344</v>
      </c>
      <c r="G103" s="1852" t="s">
        <v>2644</v>
      </c>
      <c r="H103" s="1852" t="s">
        <v>22</v>
      </c>
      <c r="I103" s="1852" t="s">
        <v>808</v>
      </c>
    </row>
    <row customHeight="1" ht="11.25">
      <c r="A104" s="1852" t="s">
        <v>2246</v>
      </c>
      <c r="B104" s="1852" t="s">
        <v>16</v>
      </c>
      <c r="C104" s="1852" t="s">
        <v>2645</v>
      </c>
      <c r="D104" s="1852" t="s">
        <v>2646</v>
      </c>
      <c r="E104" s="1852" t="s">
        <v>2647</v>
      </c>
      <c r="F104" s="1852" t="s">
        <v>2288</v>
      </c>
      <c r="G104" s="1852" t="s">
        <v>2648</v>
      </c>
      <c r="H104" s="1852" t="s">
        <v>22</v>
      </c>
      <c r="I104" s="1852" t="s">
        <v>808</v>
      </c>
    </row>
    <row customHeight="1" ht="11.25">
      <c r="A105" s="1852" t="s">
        <v>2246</v>
      </c>
      <c r="B105" s="1852" t="s">
        <v>16</v>
      </c>
      <c r="C105" s="1852" t="s">
        <v>2649</v>
      </c>
      <c r="D105" s="1852" t="s">
        <v>2650</v>
      </c>
      <c r="E105" s="1852" t="s">
        <v>2651</v>
      </c>
      <c r="F105" s="1852" t="s">
        <v>2288</v>
      </c>
      <c r="G105" s="1852" t="s">
        <v>2652</v>
      </c>
      <c r="H105" s="1852" t="s">
        <v>22</v>
      </c>
      <c r="I105" s="1852" t="s">
        <v>808</v>
      </c>
    </row>
    <row customHeight="1" ht="11.25">
      <c r="A106" s="1852" t="s">
        <v>2246</v>
      </c>
      <c r="B106" s="1852" t="s">
        <v>16</v>
      </c>
      <c r="C106" s="1852" t="s">
        <v>2653</v>
      </c>
      <c r="D106" s="1852" t="s">
        <v>2654</v>
      </c>
      <c r="E106" s="1852" t="s">
        <v>2655</v>
      </c>
      <c r="F106" s="1852" t="s">
        <v>2486</v>
      </c>
      <c r="G106" s="1852" t="s">
        <v>22</v>
      </c>
      <c r="H106" s="1852" t="s">
        <v>22</v>
      </c>
      <c r="I106" s="1852" t="s">
        <v>808</v>
      </c>
    </row>
    <row customHeight="1" ht="11.25">
      <c r="A107" s="1852" t="s">
        <v>2246</v>
      </c>
      <c r="B107" s="1852" t="s">
        <v>16</v>
      </c>
      <c r="C107" s="1852" t="s">
        <v>2656</v>
      </c>
      <c r="D107" s="1852" t="s">
        <v>2657</v>
      </c>
      <c r="E107" s="1852" t="s">
        <v>2658</v>
      </c>
      <c r="F107" s="1852" t="s">
        <v>2659</v>
      </c>
      <c r="G107" s="1852" t="s">
        <v>2660</v>
      </c>
      <c r="H107" s="1852" t="s">
        <v>22</v>
      </c>
      <c r="I107" s="1852" t="s">
        <v>808</v>
      </c>
    </row>
    <row customHeight="1" ht="11.25">
      <c r="A108" s="1852" t="s">
        <v>2246</v>
      </c>
      <c r="B108" s="1852" t="s">
        <v>16</v>
      </c>
      <c r="C108" s="1852" t="s">
        <v>2661</v>
      </c>
      <c r="D108" s="1852" t="s">
        <v>2662</v>
      </c>
      <c r="E108" s="1852" t="s">
        <v>2663</v>
      </c>
      <c r="F108" s="1852" t="s">
        <v>2288</v>
      </c>
      <c r="G108" s="1852" t="s">
        <v>2664</v>
      </c>
      <c r="H108" s="1852" t="s">
        <v>22</v>
      </c>
      <c r="I108" s="1852" t="s">
        <v>808</v>
      </c>
    </row>
    <row customHeight="1" ht="11.25">
      <c r="A109" s="1852" t="s">
        <v>2246</v>
      </c>
      <c r="B109" s="1852" t="s">
        <v>16</v>
      </c>
      <c r="C109" s="1852" t="s">
        <v>2665</v>
      </c>
      <c r="D109" s="1852" t="s">
        <v>2666</v>
      </c>
      <c r="E109" s="1852" t="s">
        <v>2667</v>
      </c>
      <c r="F109" s="1852" t="s">
        <v>2288</v>
      </c>
      <c r="G109" s="1852" t="s">
        <v>2668</v>
      </c>
      <c r="H109" s="1852" t="s">
        <v>22</v>
      </c>
      <c r="I109" s="1852" t="s">
        <v>808</v>
      </c>
    </row>
    <row customHeight="1" ht="11.25">
      <c r="A110" s="1852" t="s">
        <v>2246</v>
      </c>
      <c r="B110" s="1852" t="s">
        <v>16</v>
      </c>
      <c r="C110" s="1852" t="s">
        <v>2669</v>
      </c>
      <c r="D110" s="1852" t="s">
        <v>2670</v>
      </c>
      <c r="E110" s="1852" t="s">
        <v>2671</v>
      </c>
      <c r="F110" s="1852" t="s">
        <v>2344</v>
      </c>
      <c r="G110" s="1852" t="s">
        <v>2672</v>
      </c>
      <c r="H110" s="1852" t="s">
        <v>22</v>
      </c>
      <c r="I110" s="1852" t="s">
        <v>808</v>
      </c>
    </row>
    <row customHeight="1" ht="11.25">
      <c r="A111" s="1852" t="s">
        <v>2246</v>
      </c>
      <c r="B111" s="1852" t="s">
        <v>16</v>
      </c>
      <c r="C111" s="1852" t="s">
        <v>2673</v>
      </c>
      <c r="D111" s="1852" t="s">
        <v>2674</v>
      </c>
      <c r="E111" s="1852" t="s">
        <v>2675</v>
      </c>
      <c r="F111" s="1852" t="s">
        <v>2676</v>
      </c>
      <c r="G111" s="1852" t="s">
        <v>2677</v>
      </c>
      <c r="H111" s="1852" t="s">
        <v>2678</v>
      </c>
      <c r="I111" s="1852" t="s">
        <v>808</v>
      </c>
    </row>
    <row customHeight="1" ht="11.25">
      <c r="A112" s="1852" t="s">
        <v>2246</v>
      </c>
      <c r="B112" s="1852" t="s">
        <v>16</v>
      </c>
      <c r="C112" s="1852" t="s">
        <v>2679</v>
      </c>
      <c r="D112" s="1852" t="s">
        <v>2680</v>
      </c>
      <c r="E112" s="1852" t="s">
        <v>2681</v>
      </c>
      <c r="F112" s="1852" t="s">
        <v>2676</v>
      </c>
      <c r="G112" s="1852" t="s">
        <v>2682</v>
      </c>
      <c r="H112" s="1852" t="s">
        <v>22</v>
      </c>
      <c r="I112" s="1852" t="s">
        <v>808</v>
      </c>
    </row>
    <row customHeight="1" ht="11.25">
      <c r="A113" s="1852" t="s">
        <v>2246</v>
      </c>
      <c r="B113" s="1852" t="s">
        <v>16</v>
      </c>
      <c r="C113" s="1852" t="s">
        <v>2683</v>
      </c>
      <c r="D113" s="1852" t="s">
        <v>2684</v>
      </c>
      <c r="E113" s="1852" t="s">
        <v>2685</v>
      </c>
      <c r="F113" s="1852" t="s">
        <v>2686</v>
      </c>
      <c r="G113" s="1852" t="s">
        <v>22</v>
      </c>
      <c r="H113" s="1852" t="s">
        <v>22</v>
      </c>
      <c r="I113" s="1852" t="s">
        <v>808</v>
      </c>
    </row>
    <row customHeight="1" ht="11.25">
      <c r="A114" s="1852" t="s">
        <v>2246</v>
      </c>
      <c r="B114" s="1852" t="s">
        <v>16</v>
      </c>
      <c r="C114" s="1852" t="s">
        <v>2687</v>
      </c>
      <c r="D114" s="1852" t="s">
        <v>2688</v>
      </c>
      <c r="E114" s="1852" t="s">
        <v>2689</v>
      </c>
      <c r="F114" s="1852" t="s">
        <v>2255</v>
      </c>
      <c r="G114" s="1852" t="s">
        <v>2690</v>
      </c>
      <c r="H114" s="1852" t="s">
        <v>22</v>
      </c>
      <c r="I114" s="1852" t="s">
        <v>808</v>
      </c>
    </row>
    <row customHeight="1" ht="11.25">
      <c r="A115" s="1852" t="s">
        <v>2246</v>
      </c>
      <c r="B115" s="1852" t="s">
        <v>16</v>
      </c>
      <c r="C115" s="1852" t="s">
        <v>2691</v>
      </c>
      <c r="D115" s="1852" t="s">
        <v>2692</v>
      </c>
      <c r="E115" s="1852" t="s">
        <v>2693</v>
      </c>
      <c r="F115" s="1852" t="s">
        <v>2259</v>
      </c>
      <c r="G115" s="1852" t="s">
        <v>2694</v>
      </c>
      <c r="H115" s="1852" t="s">
        <v>22</v>
      </c>
      <c r="I115" s="1852" t="s">
        <v>808</v>
      </c>
    </row>
    <row customHeight="1" ht="11.25">
      <c r="A116" s="1852" t="s">
        <v>2246</v>
      </c>
      <c r="B116" s="1852" t="s">
        <v>16</v>
      </c>
      <c r="C116" s="1852" t="s">
        <v>2695</v>
      </c>
      <c r="D116" s="1852" t="s">
        <v>2696</v>
      </c>
      <c r="E116" s="1852" t="s">
        <v>2697</v>
      </c>
      <c r="F116" s="1852" t="s">
        <v>2698</v>
      </c>
      <c r="G116" s="1852" t="s">
        <v>2699</v>
      </c>
      <c r="H116" s="1852" t="s">
        <v>22</v>
      </c>
      <c r="I116" s="1852" t="s">
        <v>808</v>
      </c>
    </row>
    <row customHeight="1" ht="11.25">
      <c r="A117" s="1852" t="s">
        <v>2246</v>
      </c>
      <c r="B117" s="1852" t="s">
        <v>16</v>
      </c>
      <c r="C117" s="1852" t="s">
        <v>2700</v>
      </c>
      <c r="D117" s="1852" t="s">
        <v>2701</v>
      </c>
      <c r="E117" s="1852" t="s">
        <v>2702</v>
      </c>
      <c r="F117" s="1852" t="s">
        <v>2310</v>
      </c>
      <c r="G117" s="1852" t="s">
        <v>22</v>
      </c>
      <c r="H117" s="1852" t="s">
        <v>22</v>
      </c>
      <c r="I117" s="1852" t="s">
        <v>808</v>
      </c>
    </row>
    <row customHeight="1" ht="11.25">
      <c r="A118" s="1852" t="s">
        <v>2246</v>
      </c>
      <c r="B118" s="1852" t="s">
        <v>16</v>
      </c>
      <c r="C118" s="1852" t="s">
        <v>2703</v>
      </c>
      <c r="D118" s="1852" t="s">
        <v>2704</v>
      </c>
      <c r="E118" s="1852" t="s">
        <v>2705</v>
      </c>
      <c r="F118" s="1852" t="s">
        <v>2520</v>
      </c>
      <c r="G118" s="1852" t="s">
        <v>2706</v>
      </c>
      <c r="H118" s="1852" t="s">
        <v>22</v>
      </c>
      <c r="I118" s="1852" t="s">
        <v>808</v>
      </c>
    </row>
    <row customHeight="1" ht="11.25">
      <c r="A119" s="1852" t="s">
        <v>2246</v>
      </c>
      <c r="B119" s="1852" t="s">
        <v>16</v>
      </c>
      <c r="C119" s="1852" t="s">
        <v>2707</v>
      </c>
      <c r="D119" s="1852" t="s">
        <v>2708</v>
      </c>
      <c r="E119" s="1852" t="s">
        <v>2709</v>
      </c>
      <c r="F119" s="1852" t="s">
        <v>2259</v>
      </c>
      <c r="G119" s="1852" t="s">
        <v>22</v>
      </c>
      <c r="H119" s="1852" t="s">
        <v>22</v>
      </c>
      <c r="I119" s="1852" t="s">
        <v>808</v>
      </c>
    </row>
    <row customHeight="1" ht="11.25">
      <c r="A120" s="1852" t="s">
        <v>2246</v>
      </c>
      <c r="B120" s="1852" t="s">
        <v>16</v>
      </c>
      <c r="C120" s="1852" t="s">
        <v>2710</v>
      </c>
      <c r="D120" s="1852" t="s">
        <v>2711</v>
      </c>
      <c r="E120" s="1852" t="s">
        <v>2712</v>
      </c>
      <c r="F120" s="1852" t="s">
        <v>2698</v>
      </c>
      <c r="G120" s="1852" t="s">
        <v>22</v>
      </c>
      <c r="H120" s="1852" t="s">
        <v>22</v>
      </c>
      <c r="I120" s="1852" t="s">
        <v>808</v>
      </c>
    </row>
    <row customHeight="1" ht="11.25">
      <c r="A121" s="1852" t="s">
        <v>2246</v>
      </c>
      <c r="B121" s="1852" t="s">
        <v>16</v>
      </c>
      <c r="C121" s="1852" t="s">
        <v>2713</v>
      </c>
      <c r="D121" s="1852" t="s">
        <v>2714</v>
      </c>
      <c r="E121" s="1852" t="s">
        <v>2715</v>
      </c>
      <c r="F121" s="1852" t="s">
        <v>2716</v>
      </c>
      <c r="G121" s="1852" t="s">
        <v>2717</v>
      </c>
      <c r="H121" s="1852" t="s">
        <v>22</v>
      </c>
      <c r="I121" s="1852" t="s">
        <v>808</v>
      </c>
    </row>
    <row customHeight="1" ht="11.25">
      <c r="A122" s="1852" t="s">
        <v>2246</v>
      </c>
      <c r="B122" s="1852" t="s">
        <v>16</v>
      </c>
      <c r="C122" s="1852" t="s">
        <v>2718</v>
      </c>
      <c r="D122" s="1852" t="s">
        <v>2719</v>
      </c>
      <c r="E122" s="1852" t="s">
        <v>2720</v>
      </c>
      <c r="F122" s="1852" t="s">
        <v>2495</v>
      </c>
      <c r="G122" s="1852" t="s">
        <v>2721</v>
      </c>
      <c r="H122" s="1852" t="s">
        <v>22</v>
      </c>
      <c r="I122" s="1852" t="s">
        <v>808</v>
      </c>
    </row>
    <row customHeight="1" ht="11.25">
      <c r="A123" s="1852" t="s">
        <v>2246</v>
      </c>
      <c r="B123" s="1852" t="s">
        <v>16</v>
      </c>
      <c r="C123" s="1852" t="s">
        <v>2722</v>
      </c>
      <c r="D123" s="1852" t="s">
        <v>2723</v>
      </c>
      <c r="E123" s="1852" t="s">
        <v>2724</v>
      </c>
      <c r="F123" s="1852" t="s">
        <v>2264</v>
      </c>
      <c r="G123" s="1852" t="s">
        <v>2725</v>
      </c>
      <c r="H123" s="1852" t="s">
        <v>22</v>
      </c>
      <c r="I123" s="1852" t="s">
        <v>808</v>
      </c>
    </row>
    <row customHeight="1" ht="11.25">
      <c r="A124" s="1852" t="s">
        <v>2246</v>
      </c>
      <c r="B124" s="1852" t="s">
        <v>16</v>
      </c>
      <c r="C124" s="1852" t="s">
        <v>2726</v>
      </c>
      <c r="D124" s="1852" t="s">
        <v>2727</v>
      </c>
      <c r="E124" s="1852" t="s">
        <v>2728</v>
      </c>
      <c r="F124" s="1852" t="s">
        <v>2288</v>
      </c>
      <c r="G124" s="1852" t="s">
        <v>2652</v>
      </c>
      <c r="H124" s="1852" t="s">
        <v>22</v>
      </c>
      <c r="I124" s="1852" t="s">
        <v>808</v>
      </c>
    </row>
    <row customHeight="1" ht="11.25">
      <c r="A125" s="1852" t="s">
        <v>2246</v>
      </c>
      <c r="B125" s="1852" t="s">
        <v>16</v>
      </c>
      <c r="C125" s="1852" t="s">
        <v>2729</v>
      </c>
      <c r="D125" s="1852" t="s">
        <v>2730</v>
      </c>
      <c r="E125" s="1852" t="s">
        <v>2731</v>
      </c>
      <c r="F125" s="1852" t="s">
        <v>2490</v>
      </c>
      <c r="G125" s="1852" t="s">
        <v>22</v>
      </c>
      <c r="H125" s="1852" t="s">
        <v>22</v>
      </c>
      <c r="I125" s="1852" t="s">
        <v>808</v>
      </c>
    </row>
    <row customHeight="1" ht="11.25">
      <c r="A126" s="1852" t="s">
        <v>2246</v>
      </c>
      <c r="B126" s="1852" t="s">
        <v>16</v>
      </c>
      <c r="C126" s="1852" t="s">
        <v>2732</v>
      </c>
      <c r="D126" s="1852" t="s">
        <v>2733</v>
      </c>
      <c r="E126" s="1852" t="s">
        <v>2734</v>
      </c>
      <c r="F126" s="1852" t="s">
        <v>2288</v>
      </c>
      <c r="G126" s="1852" t="s">
        <v>2735</v>
      </c>
      <c r="H126" s="1852" t="s">
        <v>22</v>
      </c>
      <c r="I126" s="1852" t="s">
        <v>808</v>
      </c>
    </row>
    <row customHeight="1" ht="11.25">
      <c r="A127" s="1852" t="s">
        <v>2246</v>
      </c>
      <c r="B127" s="1852" t="s">
        <v>16</v>
      </c>
      <c r="C127" s="1852" t="s">
        <v>2736</v>
      </c>
      <c r="D127" s="1852" t="s">
        <v>2737</v>
      </c>
      <c r="E127" s="1852" t="s">
        <v>2738</v>
      </c>
      <c r="F127" s="1852" t="s">
        <v>2288</v>
      </c>
      <c r="G127" s="1852" t="s">
        <v>2739</v>
      </c>
      <c r="H127" s="1852" t="s">
        <v>22</v>
      </c>
      <c r="I127" s="1852" t="s">
        <v>808</v>
      </c>
    </row>
    <row customHeight="1" ht="11.25">
      <c r="A128" s="1852" t="s">
        <v>2246</v>
      </c>
      <c r="B128" s="1852" t="s">
        <v>16</v>
      </c>
      <c r="C128" s="1852" t="s">
        <v>2740</v>
      </c>
      <c r="D128" s="1852" t="s">
        <v>2741</v>
      </c>
      <c r="E128" s="1852" t="s">
        <v>2742</v>
      </c>
      <c r="F128" s="1852" t="s">
        <v>2274</v>
      </c>
      <c r="G128" s="1852" t="s">
        <v>22</v>
      </c>
      <c r="H128" s="1852" t="s">
        <v>22</v>
      </c>
      <c r="I128" s="1852" t="s">
        <v>808</v>
      </c>
    </row>
    <row customHeight="1" ht="11.25">
      <c r="A129" s="1852" t="s">
        <v>2246</v>
      </c>
      <c r="B129" s="1852" t="s">
        <v>16</v>
      </c>
      <c r="C129" s="1852" t="s">
        <v>2743</v>
      </c>
      <c r="D129" s="1852" t="s">
        <v>2744</v>
      </c>
      <c r="E129" s="1852" t="s">
        <v>2745</v>
      </c>
      <c r="F129" s="1852" t="s">
        <v>2288</v>
      </c>
      <c r="G129" s="1852" t="s">
        <v>2746</v>
      </c>
      <c r="H129" s="1852" t="s">
        <v>22</v>
      </c>
      <c r="I129" s="1852" t="s">
        <v>808</v>
      </c>
    </row>
    <row customHeight="1" ht="11.25">
      <c r="A130" s="1852" t="s">
        <v>2246</v>
      </c>
      <c r="B130" s="1852" t="s">
        <v>16</v>
      </c>
      <c r="C130" s="1852" t="s">
        <v>2747</v>
      </c>
      <c r="D130" s="1852" t="s">
        <v>2748</v>
      </c>
      <c r="E130" s="1852" t="s">
        <v>2749</v>
      </c>
      <c r="F130" s="1852" t="s">
        <v>2288</v>
      </c>
      <c r="G130" s="1852" t="s">
        <v>2750</v>
      </c>
      <c r="H130" s="1852" t="s">
        <v>22</v>
      </c>
      <c r="I130" s="1852" t="s">
        <v>808</v>
      </c>
    </row>
    <row customHeight="1" ht="11.25">
      <c r="A131" s="1852" t="s">
        <v>2246</v>
      </c>
      <c r="B131" s="1852" t="s">
        <v>16</v>
      </c>
      <c r="C131" s="1852" t="s">
        <v>2751</v>
      </c>
      <c r="D131" s="1852" t="s">
        <v>2752</v>
      </c>
      <c r="E131" s="1852" t="s">
        <v>2753</v>
      </c>
      <c r="F131" s="1852" t="s">
        <v>2326</v>
      </c>
      <c r="G131" s="1852" t="s">
        <v>2754</v>
      </c>
      <c r="H131" s="1852" t="s">
        <v>22</v>
      </c>
      <c r="I131" s="1852" t="s">
        <v>808</v>
      </c>
    </row>
    <row customHeight="1" ht="11.25">
      <c r="A132" s="1852" t="s">
        <v>2246</v>
      </c>
      <c r="B132" s="1852" t="s">
        <v>16</v>
      </c>
      <c r="C132" s="1852" t="s">
        <v>2755</v>
      </c>
      <c r="D132" s="1852" t="s">
        <v>2756</v>
      </c>
      <c r="E132" s="1852" t="s">
        <v>2757</v>
      </c>
      <c r="F132" s="1852" t="s">
        <v>2758</v>
      </c>
      <c r="G132" s="1852" t="s">
        <v>2759</v>
      </c>
      <c r="H132" s="1852" t="s">
        <v>22</v>
      </c>
      <c r="I132" s="1852" t="s">
        <v>808</v>
      </c>
    </row>
    <row customHeight="1" ht="11.25">
      <c r="A133" s="1852" t="s">
        <v>2246</v>
      </c>
      <c r="B133" s="1852" t="s">
        <v>16</v>
      </c>
      <c r="C133" s="1852" t="s">
        <v>2760</v>
      </c>
      <c r="D133" s="1852" t="s">
        <v>2761</v>
      </c>
      <c r="E133" s="1852" t="s">
        <v>2762</v>
      </c>
      <c r="F133" s="1852" t="s">
        <v>2288</v>
      </c>
      <c r="G133" s="1852" t="s">
        <v>22</v>
      </c>
      <c r="H133" s="1852" t="s">
        <v>22</v>
      </c>
      <c r="I133" s="1852" t="s">
        <v>808</v>
      </c>
    </row>
    <row customHeight="1" ht="11.25">
      <c r="A134" s="1852" t="s">
        <v>2246</v>
      </c>
      <c r="B134" s="1852" t="s">
        <v>16</v>
      </c>
      <c r="C134" s="1852" t="s">
        <v>2763</v>
      </c>
      <c r="D134" s="1852" t="s">
        <v>2764</v>
      </c>
      <c r="E134" s="1852" t="s">
        <v>2765</v>
      </c>
      <c r="F134" s="1852" t="s">
        <v>2427</v>
      </c>
      <c r="G134" s="1852" t="s">
        <v>22</v>
      </c>
      <c r="H134" s="1852" t="s">
        <v>22</v>
      </c>
      <c r="I134" s="1852" t="s">
        <v>808</v>
      </c>
    </row>
    <row customHeight="1" ht="11.25">
      <c r="A135" s="1852" t="s">
        <v>2246</v>
      </c>
      <c r="B135" s="1852" t="s">
        <v>16</v>
      </c>
      <c r="C135" s="1852" t="s">
        <v>2766</v>
      </c>
      <c r="D135" s="1852" t="s">
        <v>2767</v>
      </c>
      <c r="E135" s="1852" t="s">
        <v>2292</v>
      </c>
      <c r="F135" s="1852" t="s">
        <v>2768</v>
      </c>
      <c r="G135" s="1852" t="s">
        <v>2769</v>
      </c>
      <c r="H135" s="1852" t="s">
        <v>22</v>
      </c>
      <c r="I135" s="1852" t="s">
        <v>808</v>
      </c>
    </row>
    <row customHeight="1" ht="11.25">
      <c r="A136" s="1852" t="s">
        <v>2246</v>
      </c>
      <c r="B136" s="1852" t="s">
        <v>16</v>
      </c>
      <c r="C136" s="1852" t="s">
        <v>2770</v>
      </c>
      <c r="D136" s="1852" t="s">
        <v>2767</v>
      </c>
      <c r="E136" s="1852" t="s">
        <v>2292</v>
      </c>
      <c r="F136" s="1852" t="s">
        <v>2771</v>
      </c>
      <c r="G136" s="1852" t="s">
        <v>2769</v>
      </c>
      <c r="H136" s="1852" t="s">
        <v>22</v>
      </c>
      <c r="I136" s="1852" t="s">
        <v>808</v>
      </c>
    </row>
    <row customHeight="1" ht="11.25">
      <c r="A137" s="1852" t="s">
        <v>2246</v>
      </c>
      <c r="B137" s="1852" t="s">
        <v>16</v>
      </c>
      <c r="C137" s="1852" t="s">
        <v>2772</v>
      </c>
      <c r="D137" s="1852" t="s">
        <v>2767</v>
      </c>
      <c r="E137" s="1852" t="s">
        <v>2292</v>
      </c>
      <c r="F137" s="1852" t="s">
        <v>2773</v>
      </c>
      <c r="G137" s="1852" t="s">
        <v>22</v>
      </c>
      <c r="H137" s="1852" t="s">
        <v>22</v>
      </c>
      <c r="I137" s="1852" t="s">
        <v>808</v>
      </c>
    </row>
    <row customHeight="1" ht="11.25">
      <c r="A138" s="1852" t="s">
        <v>2246</v>
      </c>
      <c r="B138" s="1852" t="s">
        <v>16</v>
      </c>
      <c r="C138" s="1852" t="s">
        <v>2774</v>
      </c>
      <c r="D138" s="1852" t="s">
        <v>2775</v>
      </c>
      <c r="E138" s="1852" t="s">
        <v>2776</v>
      </c>
      <c r="F138" s="1852" t="s">
        <v>2777</v>
      </c>
      <c r="G138" s="1852" t="s">
        <v>22</v>
      </c>
      <c r="H138" s="1852" t="s">
        <v>22</v>
      </c>
      <c r="I138" s="1852" t="s">
        <v>808</v>
      </c>
    </row>
    <row customHeight="1" ht="11.25">
      <c r="A139" s="1852" t="s">
        <v>2246</v>
      </c>
      <c r="B139" s="1852" t="s">
        <v>16</v>
      </c>
      <c r="C139" s="1852" t="s">
        <v>2778</v>
      </c>
      <c r="D139" s="1852" t="s">
        <v>2779</v>
      </c>
      <c r="E139" s="1852" t="s">
        <v>2780</v>
      </c>
      <c r="F139" s="1852" t="s">
        <v>2781</v>
      </c>
      <c r="G139" s="1852" t="s">
        <v>22</v>
      </c>
      <c r="H139" s="1852" t="s">
        <v>22</v>
      </c>
      <c r="I139" s="1852" t="s">
        <v>808</v>
      </c>
    </row>
    <row customHeight="1" ht="11.25">
      <c r="A140" s="1852" t="s">
        <v>2246</v>
      </c>
      <c r="B140" s="1852" t="s">
        <v>16</v>
      </c>
      <c r="C140" s="1852" t="s">
        <v>2782</v>
      </c>
      <c r="D140" s="1852" t="s">
        <v>2783</v>
      </c>
      <c r="E140" s="1852" t="s">
        <v>2784</v>
      </c>
      <c r="F140" s="1852" t="s">
        <v>2255</v>
      </c>
      <c r="G140" s="1852" t="s">
        <v>22</v>
      </c>
      <c r="H140" s="1852" t="s">
        <v>22</v>
      </c>
      <c r="I140" s="1852" t="s">
        <v>808</v>
      </c>
    </row>
    <row customHeight="1" ht="11.25">
      <c r="A141" s="1852" t="s">
        <v>2246</v>
      </c>
      <c r="B141" s="1852" t="s">
        <v>16</v>
      </c>
      <c r="C141" s="1852" t="s">
        <v>2785</v>
      </c>
      <c r="D141" s="1852" t="s">
        <v>2786</v>
      </c>
      <c r="E141" s="1852" t="s">
        <v>2787</v>
      </c>
      <c r="F141" s="1852" t="s">
        <v>2481</v>
      </c>
      <c r="G141" s="1852" t="s">
        <v>2788</v>
      </c>
      <c r="H141" s="1852" t="s">
        <v>22</v>
      </c>
      <c r="I141" s="1852" t="s">
        <v>808</v>
      </c>
    </row>
    <row customHeight="1" ht="11.25">
      <c r="A142" s="1852" t="s">
        <v>2246</v>
      </c>
      <c r="B142" s="1852" t="s">
        <v>16</v>
      </c>
      <c r="C142" s="1852" t="s">
        <v>2789</v>
      </c>
      <c r="D142" s="1852" t="s">
        <v>2790</v>
      </c>
      <c r="E142" s="1852" t="s">
        <v>2791</v>
      </c>
      <c r="F142" s="1852" t="s">
        <v>2326</v>
      </c>
      <c r="G142" s="1852" t="s">
        <v>22</v>
      </c>
      <c r="H142" s="1852" t="s">
        <v>22</v>
      </c>
      <c r="I142" s="1852" t="s">
        <v>808</v>
      </c>
    </row>
    <row customHeight="1" ht="11.25">
      <c r="A143" s="1852" t="s">
        <v>2246</v>
      </c>
      <c r="B143" s="1852" t="s">
        <v>16</v>
      </c>
      <c r="C143" s="1852" t="s">
        <v>2792</v>
      </c>
      <c r="D143" s="1852" t="s">
        <v>2793</v>
      </c>
      <c r="E143" s="1852" t="s">
        <v>2794</v>
      </c>
      <c r="F143" s="1852" t="s">
        <v>2795</v>
      </c>
      <c r="G143" s="1852" t="s">
        <v>22</v>
      </c>
      <c r="H143" s="1852" t="s">
        <v>22</v>
      </c>
      <c r="I143" s="1852" t="s">
        <v>808</v>
      </c>
    </row>
    <row customHeight="1" ht="11.25">
      <c r="A144" s="1852" t="s">
        <v>2246</v>
      </c>
      <c r="B144" s="1852" t="s">
        <v>16</v>
      </c>
      <c r="C144" s="1852" t="s">
        <v>2796</v>
      </c>
      <c r="D144" s="1852" t="s">
        <v>2797</v>
      </c>
      <c r="E144" s="1852" t="s">
        <v>2798</v>
      </c>
      <c r="F144" s="1852" t="s">
        <v>2427</v>
      </c>
      <c r="G144" s="1852" t="s">
        <v>22</v>
      </c>
      <c r="H144" s="1852" t="s">
        <v>22</v>
      </c>
      <c r="I144" s="1852" t="s">
        <v>808</v>
      </c>
    </row>
    <row customHeight="1" ht="11.25">
      <c r="A145" s="1852" t="s">
        <v>2246</v>
      </c>
      <c r="B145" s="1852" t="s">
        <v>16</v>
      </c>
      <c r="C145" s="1852" t="s">
        <v>2247</v>
      </c>
      <c r="D145" s="1852" t="s">
        <v>2248</v>
      </c>
      <c r="E145" s="1852" t="s">
        <v>2249</v>
      </c>
      <c r="F145" s="1852" t="s">
        <v>2250</v>
      </c>
      <c r="G145" s="1852" t="s">
        <v>2251</v>
      </c>
      <c r="H145" s="1852" t="s">
        <v>22</v>
      </c>
      <c r="I145" s="1852" t="s">
        <v>894</v>
      </c>
    </row>
    <row customHeight="1" ht="11.25">
      <c r="A146" s="1852" t="s">
        <v>2246</v>
      </c>
      <c r="B146" s="1852" t="s">
        <v>16</v>
      </c>
      <c r="C146" s="1852" t="s">
        <v>2256</v>
      </c>
      <c r="D146" s="1852" t="s">
        <v>2257</v>
      </c>
      <c r="E146" s="1852" t="s">
        <v>2258</v>
      </c>
      <c r="F146" s="1852" t="s">
        <v>2259</v>
      </c>
      <c r="G146" s="1852" t="s">
        <v>2260</v>
      </c>
      <c r="H146" s="1852" t="s">
        <v>22</v>
      </c>
      <c r="I146" s="1852" t="s">
        <v>894</v>
      </c>
    </row>
    <row customHeight="1" ht="11.25">
      <c r="A147" s="1852" t="s">
        <v>2246</v>
      </c>
      <c r="B147" s="1852" t="s">
        <v>16</v>
      </c>
      <c r="C147" s="1852" t="s">
        <v>2261</v>
      </c>
      <c r="D147" s="1852" t="s">
        <v>2262</v>
      </c>
      <c r="E147" s="1852" t="s">
        <v>2263</v>
      </c>
      <c r="F147" s="1852" t="s">
        <v>2264</v>
      </c>
      <c r="G147" s="1852" t="s">
        <v>2265</v>
      </c>
      <c r="H147" s="1852" t="s">
        <v>22</v>
      </c>
      <c r="I147" s="1852" t="s">
        <v>894</v>
      </c>
    </row>
    <row customHeight="1" ht="11.25">
      <c r="A148" s="1852" t="s">
        <v>2246</v>
      </c>
      <c r="B148" s="1852" t="s">
        <v>16</v>
      </c>
      <c r="C148" s="1852" t="s">
        <v>2266</v>
      </c>
      <c r="D148" s="1852" t="s">
        <v>2267</v>
      </c>
      <c r="E148" s="1852" t="s">
        <v>2268</v>
      </c>
      <c r="F148" s="1852" t="s">
        <v>2269</v>
      </c>
      <c r="G148" s="1852" t="s">
        <v>2270</v>
      </c>
      <c r="H148" s="1852" t="s">
        <v>22</v>
      </c>
      <c r="I148" s="1852" t="s">
        <v>894</v>
      </c>
    </row>
    <row customHeight="1" ht="11.25">
      <c r="A149" s="1852" t="s">
        <v>2246</v>
      </c>
      <c r="B149" s="1852" t="s">
        <v>16</v>
      </c>
      <c r="C149" s="1852" t="s">
        <v>2271</v>
      </c>
      <c r="D149" s="1852" t="s">
        <v>2272</v>
      </c>
      <c r="E149" s="1852" t="s">
        <v>2273</v>
      </c>
      <c r="F149" s="1852" t="s">
        <v>2274</v>
      </c>
      <c r="G149" s="1852" t="s">
        <v>2275</v>
      </c>
      <c r="H149" s="1852" t="s">
        <v>22</v>
      </c>
      <c r="I149" s="1852" t="s">
        <v>894</v>
      </c>
    </row>
    <row customHeight="1" ht="11.25">
      <c r="A150" s="1852" t="s">
        <v>2246</v>
      </c>
      <c r="B150" s="1852" t="s">
        <v>16</v>
      </c>
      <c r="C150" s="1852" t="s">
        <v>13</v>
      </c>
      <c r="D150" s="1852" t="s">
        <v>46</v>
      </c>
      <c r="E150" s="1852" t="s">
        <v>49</v>
      </c>
      <c r="F150" s="1852" t="s">
        <v>51</v>
      </c>
      <c r="G150" s="1852" t="s">
        <v>22</v>
      </c>
      <c r="H150" s="1852" t="s">
        <v>22</v>
      </c>
      <c r="I150" s="1852" t="s">
        <v>894</v>
      </c>
    </row>
    <row customHeight="1" ht="11.25">
      <c r="A151" s="1852" t="s">
        <v>2246</v>
      </c>
      <c r="B151" s="1852" t="s">
        <v>16</v>
      </c>
      <c r="C151" s="1852" t="s">
        <v>2281</v>
      </c>
      <c r="D151" s="1852" t="s">
        <v>2282</v>
      </c>
      <c r="E151" s="1852" t="s">
        <v>2283</v>
      </c>
      <c r="F151" s="1852" t="s">
        <v>2284</v>
      </c>
      <c r="G151" s="1852" t="s">
        <v>22</v>
      </c>
      <c r="H151" s="1852" t="s">
        <v>22</v>
      </c>
      <c r="I151" s="1852" t="s">
        <v>894</v>
      </c>
    </row>
    <row customHeight="1" ht="11.25">
      <c r="A152" s="1852" t="s">
        <v>2246</v>
      </c>
      <c r="B152" s="1852" t="s">
        <v>16</v>
      </c>
      <c r="C152" s="1852" t="s">
        <v>22</v>
      </c>
      <c r="D152" s="1852" t="s">
        <v>2295</v>
      </c>
      <c r="E152" s="1852" t="s">
        <v>2296</v>
      </c>
      <c r="F152" s="1852" t="s">
        <v>2288</v>
      </c>
      <c r="G152" s="1852" t="s">
        <v>22</v>
      </c>
      <c r="H152" s="1852" t="s">
        <v>22</v>
      </c>
      <c r="I152" s="1852" t="s">
        <v>894</v>
      </c>
    </row>
    <row customHeight="1" ht="11.25">
      <c r="A153" s="1852" t="s">
        <v>2246</v>
      </c>
      <c r="B153" s="1852" t="s">
        <v>16</v>
      </c>
      <c r="C153" s="1852" t="s">
        <v>2297</v>
      </c>
      <c r="D153" s="1852" t="s">
        <v>2298</v>
      </c>
      <c r="E153" s="1852" t="s">
        <v>2263</v>
      </c>
      <c r="F153" s="1852" t="s">
        <v>2288</v>
      </c>
      <c r="G153" s="1852" t="s">
        <v>22</v>
      </c>
      <c r="H153" s="1852" t="s">
        <v>22</v>
      </c>
      <c r="I153" s="1852" t="s">
        <v>894</v>
      </c>
    </row>
    <row customHeight="1" ht="11.25">
      <c r="A154" s="1852" t="s">
        <v>2246</v>
      </c>
      <c r="B154" s="1852" t="s">
        <v>16</v>
      </c>
      <c r="C154" s="1852" t="s">
        <v>2315</v>
      </c>
      <c r="D154" s="1852" t="s">
        <v>2316</v>
      </c>
      <c r="E154" s="1852" t="s">
        <v>2317</v>
      </c>
      <c r="F154" s="1852" t="s">
        <v>575</v>
      </c>
      <c r="G154" s="1852" t="s">
        <v>2318</v>
      </c>
      <c r="H154" s="1852" t="s">
        <v>22</v>
      </c>
      <c r="I154" s="1852" t="s">
        <v>894</v>
      </c>
    </row>
    <row customHeight="1" ht="11.25">
      <c r="A155" s="1852" t="s">
        <v>2246</v>
      </c>
      <c r="B155" s="1852" t="s">
        <v>16</v>
      </c>
      <c r="C155" s="1852" t="s">
        <v>2327</v>
      </c>
      <c r="D155" s="1852" t="s">
        <v>2328</v>
      </c>
      <c r="E155" s="1852" t="s">
        <v>2329</v>
      </c>
      <c r="F155" s="1852" t="s">
        <v>2274</v>
      </c>
      <c r="G155" s="1852" t="s">
        <v>2330</v>
      </c>
      <c r="H155" s="1852" t="s">
        <v>22</v>
      </c>
      <c r="I155" s="1852" t="s">
        <v>894</v>
      </c>
    </row>
    <row customHeight="1" ht="11.25">
      <c r="A156" s="1852" t="s">
        <v>2246</v>
      </c>
      <c r="B156" s="1852" t="s">
        <v>16</v>
      </c>
      <c r="C156" s="1852" t="s">
        <v>2331</v>
      </c>
      <c r="D156" s="1852" t="s">
        <v>2332</v>
      </c>
      <c r="E156" s="1852" t="s">
        <v>2333</v>
      </c>
      <c r="F156" s="1852" t="s">
        <v>2274</v>
      </c>
      <c r="G156" s="1852" t="s">
        <v>22</v>
      </c>
      <c r="H156" s="1852" t="s">
        <v>22</v>
      </c>
      <c r="I156" s="1852" t="s">
        <v>894</v>
      </c>
    </row>
    <row customHeight="1" ht="11.25">
      <c r="A157" s="1852" t="s">
        <v>2246</v>
      </c>
      <c r="B157" s="1852" t="s">
        <v>16</v>
      </c>
      <c r="C157" s="1852" t="s">
        <v>2334</v>
      </c>
      <c r="D157" s="1852" t="s">
        <v>2335</v>
      </c>
      <c r="E157" s="1852" t="s">
        <v>2336</v>
      </c>
      <c r="F157" s="1852" t="s">
        <v>2288</v>
      </c>
      <c r="G157" s="1852" t="s">
        <v>22</v>
      </c>
      <c r="H157" s="1852" t="s">
        <v>22</v>
      </c>
      <c r="I157" s="1852" t="s">
        <v>894</v>
      </c>
    </row>
    <row customHeight="1" ht="11.25">
      <c r="A158" s="1852" t="s">
        <v>2246</v>
      </c>
      <c r="B158" s="1852" t="s">
        <v>16</v>
      </c>
      <c r="C158" s="1852" t="s">
        <v>2404</v>
      </c>
      <c r="D158" s="1852" t="s">
        <v>2405</v>
      </c>
      <c r="E158" s="1852" t="s">
        <v>2406</v>
      </c>
      <c r="F158" s="1852" t="s">
        <v>2269</v>
      </c>
      <c r="G158" s="1852" t="s">
        <v>2407</v>
      </c>
      <c r="H158" s="1852" t="s">
        <v>22</v>
      </c>
      <c r="I158" s="1852" t="s">
        <v>894</v>
      </c>
    </row>
    <row customHeight="1" ht="11.25">
      <c r="A159" s="1852" t="s">
        <v>2246</v>
      </c>
      <c r="B159" s="1852" t="s">
        <v>16</v>
      </c>
      <c r="C159" s="1852" t="s">
        <v>2408</v>
      </c>
      <c r="D159" s="1852" t="s">
        <v>2409</v>
      </c>
      <c r="E159" s="1852" t="s">
        <v>2410</v>
      </c>
      <c r="F159" s="1852" t="s">
        <v>2344</v>
      </c>
      <c r="G159" s="1852" t="s">
        <v>22</v>
      </c>
      <c r="H159" s="1852" t="s">
        <v>22</v>
      </c>
      <c r="I159" s="1852" t="s">
        <v>894</v>
      </c>
    </row>
    <row customHeight="1" ht="11.25">
      <c r="A160" s="1852" t="s">
        <v>2246</v>
      </c>
      <c r="B160" s="1852" t="s">
        <v>16</v>
      </c>
      <c r="C160" s="1852" t="s">
        <v>2424</v>
      </c>
      <c r="D160" s="1852" t="s">
        <v>2425</v>
      </c>
      <c r="E160" s="1852" t="s">
        <v>2426</v>
      </c>
      <c r="F160" s="1852" t="s">
        <v>2427</v>
      </c>
      <c r="G160" s="1852" t="s">
        <v>2428</v>
      </c>
      <c r="H160" s="1852" t="s">
        <v>22</v>
      </c>
      <c r="I160" s="1852" t="s">
        <v>894</v>
      </c>
    </row>
    <row customHeight="1" ht="11.25">
      <c r="A161" s="1852" t="s">
        <v>2246</v>
      </c>
      <c r="B161" s="1852" t="s">
        <v>16</v>
      </c>
      <c r="C161" s="1852" t="s">
        <v>2438</v>
      </c>
      <c r="D161" s="1852" t="s">
        <v>2439</v>
      </c>
      <c r="E161" s="1852" t="s">
        <v>2440</v>
      </c>
      <c r="F161" s="1852" t="s">
        <v>2255</v>
      </c>
      <c r="G161" s="1852" t="s">
        <v>2441</v>
      </c>
      <c r="H161" s="1852" t="s">
        <v>22</v>
      </c>
      <c r="I161" s="1852" t="s">
        <v>894</v>
      </c>
    </row>
    <row customHeight="1" ht="11.25">
      <c r="A162" s="1852" t="s">
        <v>2246</v>
      </c>
      <c r="B162" s="1852" t="s">
        <v>16</v>
      </c>
      <c r="C162" s="1852" t="s">
        <v>2442</v>
      </c>
      <c r="D162" s="1852" t="s">
        <v>2443</v>
      </c>
      <c r="E162" s="1852" t="s">
        <v>2444</v>
      </c>
      <c r="F162" s="1852" t="s">
        <v>2259</v>
      </c>
      <c r="G162" s="1852" t="s">
        <v>22</v>
      </c>
      <c r="H162" s="1852" t="s">
        <v>22</v>
      </c>
      <c r="I162" s="1852" t="s">
        <v>894</v>
      </c>
    </row>
    <row customHeight="1" ht="11.25">
      <c r="A163" s="1852" t="s">
        <v>2246</v>
      </c>
      <c r="B163" s="1852" t="s">
        <v>16</v>
      </c>
      <c r="C163" s="1852" t="s">
        <v>2445</v>
      </c>
      <c r="D163" s="1852" t="s">
        <v>2446</v>
      </c>
      <c r="E163" s="1852" t="s">
        <v>2447</v>
      </c>
      <c r="F163" s="1852" t="s">
        <v>2448</v>
      </c>
      <c r="G163" s="1852" t="s">
        <v>22</v>
      </c>
      <c r="H163" s="1852" t="s">
        <v>22</v>
      </c>
      <c r="I163" s="1852" t="s">
        <v>894</v>
      </c>
    </row>
    <row customHeight="1" ht="11.25">
      <c r="A164" s="1852" t="s">
        <v>2246</v>
      </c>
      <c r="B164" s="1852" t="s">
        <v>16</v>
      </c>
      <c r="C164" s="1852" t="s">
        <v>2449</v>
      </c>
      <c r="D164" s="1852" t="s">
        <v>2450</v>
      </c>
      <c r="E164" s="1852" t="s">
        <v>2451</v>
      </c>
      <c r="F164" s="1852" t="s">
        <v>2274</v>
      </c>
      <c r="G164" s="1852" t="s">
        <v>22</v>
      </c>
      <c r="H164" s="1852" t="s">
        <v>22</v>
      </c>
      <c r="I164" s="1852" t="s">
        <v>894</v>
      </c>
    </row>
    <row customHeight="1" ht="11.25">
      <c r="A165" s="1852" t="s">
        <v>2246</v>
      </c>
      <c r="B165" s="1852" t="s">
        <v>16</v>
      </c>
      <c r="C165" s="1852" t="s">
        <v>2471</v>
      </c>
      <c r="D165" s="1852" t="s">
        <v>2472</v>
      </c>
      <c r="E165" s="1852" t="s">
        <v>2473</v>
      </c>
      <c r="F165" s="1852" t="s">
        <v>2371</v>
      </c>
      <c r="G165" s="1852" t="s">
        <v>2474</v>
      </c>
      <c r="H165" s="1852" t="s">
        <v>22</v>
      </c>
      <c r="I165" s="1852" t="s">
        <v>894</v>
      </c>
    </row>
    <row customHeight="1" ht="11.25">
      <c r="A166" s="1852" t="s">
        <v>2246</v>
      </c>
      <c r="B166" s="1852" t="s">
        <v>16</v>
      </c>
      <c r="C166" s="1852" t="s">
        <v>2478</v>
      </c>
      <c r="D166" s="1852" t="s">
        <v>2479</v>
      </c>
      <c r="E166" s="1852" t="s">
        <v>2480</v>
      </c>
      <c r="F166" s="1852" t="s">
        <v>2481</v>
      </c>
      <c r="G166" s="1852" t="s">
        <v>2482</v>
      </c>
      <c r="H166" s="1852" t="s">
        <v>22</v>
      </c>
      <c r="I166" s="1852" t="s">
        <v>894</v>
      </c>
    </row>
    <row customHeight="1" ht="11.25">
      <c r="A167" s="1852" t="s">
        <v>2246</v>
      </c>
      <c r="B167" s="1852" t="s">
        <v>16</v>
      </c>
      <c r="C167" s="1852" t="s">
        <v>2487</v>
      </c>
      <c r="D167" s="1852" t="s">
        <v>2488</v>
      </c>
      <c r="E167" s="1852" t="s">
        <v>2489</v>
      </c>
      <c r="F167" s="1852" t="s">
        <v>2490</v>
      </c>
      <c r="G167" s="1852" t="s">
        <v>2491</v>
      </c>
      <c r="H167" s="1852" t="s">
        <v>22</v>
      </c>
      <c r="I167" s="1852" t="s">
        <v>894</v>
      </c>
    </row>
    <row customHeight="1" ht="11.25">
      <c r="A168" s="1852" t="s">
        <v>2246</v>
      </c>
      <c r="B168" s="1852" t="s">
        <v>16</v>
      </c>
      <c r="C168" s="1852" t="s">
        <v>2492</v>
      </c>
      <c r="D168" s="1852" t="s">
        <v>2493</v>
      </c>
      <c r="E168" s="1852" t="s">
        <v>2494</v>
      </c>
      <c r="F168" s="1852" t="s">
        <v>2495</v>
      </c>
      <c r="G168" s="1852" t="s">
        <v>2496</v>
      </c>
      <c r="H168" s="1852" t="s">
        <v>22</v>
      </c>
      <c r="I168" s="1852" t="s">
        <v>894</v>
      </c>
    </row>
    <row customHeight="1" ht="11.25">
      <c r="A169" s="1852" t="s">
        <v>2246</v>
      </c>
      <c r="B169" s="1852" t="s">
        <v>16</v>
      </c>
      <c r="C169" s="1852" t="s">
        <v>2497</v>
      </c>
      <c r="D169" s="1852" t="s">
        <v>2498</v>
      </c>
      <c r="E169" s="1852" t="s">
        <v>2499</v>
      </c>
      <c r="F169" s="1852" t="s">
        <v>2269</v>
      </c>
      <c r="G169" s="1852" t="s">
        <v>2500</v>
      </c>
      <c r="H169" s="1852" t="s">
        <v>22</v>
      </c>
      <c r="I169" s="1852" t="s">
        <v>894</v>
      </c>
    </row>
    <row customHeight="1" ht="11.25">
      <c r="A170" s="1852" t="s">
        <v>2246</v>
      </c>
      <c r="B170" s="1852" t="s">
        <v>16</v>
      </c>
      <c r="C170" s="1852" t="s">
        <v>2510</v>
      </c>
      <c r="D170" s="1852" t="s">
        <v>2511</v>
      </c>
      <c r="E170" s="1852" t="s">
        <v>2512</v>
      </c>
      <c r="F170" s="1852" t="s">
        <v>2288</v>
      </c>
      <c r="G170" s="1852" t="s">
        <v>22</v>
      </c>
      <c r="H170" s="1852" t="s">
        <v>22</v>
      </c>
      <c r="I170" s="1852" t="s">
        <v>894</v>
      </c>
    </row>
    <row customHeight="1" ht="11.25">
      <c r="A171" s="1852" t="s">
        <v>2246</v>
      </c>
      <c r="B171" s="1852" t="s">
        <v>16</v>
      </c>
      <c r="C171" s="1852" t="s">
        <v>2556</v>
      </c>
      <c r="D171" s="1852" t="s">
        <v>2557</v>
      </c>
      <c r="E171" s="1852" t="s">
        <v>2558</v>
      </c>
      <c r="F171" s="1852" t="s">
        <v>2259</v>
      </c>
      <c r="G171" s="1852" t="s">
        <v>2559</v>
      </c>
      <c r="H171" s="1852" t="s">
        <v>22</v>
      </c>
      <c r="I171" s="1852" t="s">
        <v>894</v>
      </c>
    </row>
    <row customHeight="1" ht="11.25">
      <c r="A172" s="1852" t="s">
        <v>2246</v>
      </c>
      <c r="B172" s="1852" t="s">
        <v>16</v>
      </c>
      <c r="C172" s="1852" t="s">
        <v>2560</v>
      </c>
      <c r="D172" s="1852" t="s">
        <v>2561</v>
      </c>
      <c r="E172" s="1852" t="s">
        <v>2562</v>
      </c>
      <c r="F172" s="1852" t="s">
        <v>2288</v>
      </c>
      <c r="G172" s="1852" t="s">
        <v>2563</v>
      </c>
      <c r="H172" s="1852" t="s">
        <v>22</v>
      </c>
      <c r="I172" s="1852" t="s">
        <v>894</v>
      </c>
    </row>
    <row customHeight="1" ht="11.25">
      <c r="A173" s="1852" t="s">
        <v>2246</v>
      </c>
      <c r="B173" s="1852" t="s">
        <v>16</v>
      </c>
      <c r="C173" s="1852" t="s">
        <v>2598</v>
      </c>
      <c r="D173" s="1852" t="s">
        <v>2599</v>
      </c>
      <c r="E173" s="1852" t="s">
        <v>2600</v>
      </c>
      <c r="F173" s="1852" t="s">
        <v>2288</v>
      </c>
      <c r="G173" s="1852" t="s">
        <v>2601</v>
      </c>
      <c r="H173" s="1852" t="s">
        <v>22</v>
      </c>
      <c r="I173" s="1852" t="s">
        <v>894</v>
      </c>
    </row>
    <row customHeight="1" ht="11.25">
      <c r="A174" s="1852" t="s">
        <v>2246</v>
      </c>
      <c r="B174" s="1852" t="s">
        <v>16</v>
      </c>
      <c r="C174" s="1852" t="s">
        <v>2609</v>
      </c>
      <c r="D174" s="1852" t="s">
        <v>2610</v>
      </c>
      <c r="E174" s="1852" t="s">
        <v>2611</v>
      </c>
      <c r="F174" s="1852" t="s">
        <v>2288</v>
      </c>
      <c r="G174" s="1852" t="s">
        <v>2612</v>
      </c>
      <c r="H174" s="1852" t="s">
        <v>22</v>
      </c>
      <c r="I174" s="1852" t="s">
        <v>894</v>
      </c>
    </row>
    <row customHeight="1" ht="11.25">
      <c r="A175" s="1852" t="s">
        <v>2246</v>
      </c>
      <c r="B175" s="1852" t="s">
        <v>16</v>
      </c>
      <c r="C175" s="1852" t="s">
        <v>2613</v>
      </c>
      <c r="D175" s="1852" t="s">
        <v>2610</v>
      </c>
      <c r="E175" s="1852" t="s">
        <v>2611</v>
      </c>
      <c r="F175" s="1852" t="s">
        <v>2269</v>
      </c>
      <c r="G175" s="1852" t="s">
        <v>22</v>
      </c>
      <c r="H175" s="1852" t="s">
        <v>22</v>
      </c>
      <c r="I175" s="1852" t="s">
        <v>894</v>
      </c>
    </row>
    <row customHeight="1" ht="11.25">
      <c r="A176" s="1852" t="s">
        <v>2246</v>
      </c>
      <c r="B176" s="1852" t="s">
        <v>16</v>
      </c>
      <c r="C176" s="1852" t="s">
        <v>2620</v>
      </c>
      <c r="D176" s="1852" t="s">
        <v>2621</v>
      </c>
      <c r="E176" s="1852" t="s">
        <v>2622</v>
      </c>
      <c r="F176" s="1852" t="s">
        <v>2623</v>
      </c>
      <c r="G176" s="1852" t="s">
        <v>22</v>
      </c>
      <c r="H176" s="1852" t="s">
        <v>22</v>
      </c>
      <c r="I176" s="1852" t="s">
        <v>894</v>
      </c>
    </row>
    <row customHeight="1" ht="11.25">
      <c r="A177" s="1852" t="s">
        <v>2246</v>
      </c>
      <c r="B177" s="1852" t="s">
        <v>16</v>
      </c>
      <c r="C177" s="1852" t="s">
        <v>2624</v>
      </c>
      <c r="D177" s="1852" t="s">
        <v>2625</v>
      </c>
      <c r="E177" s="1852" t="s">
        <v>2626</v>
      </c>
      <c r="F177" s="1852" t="s">
        <v>2288</v>
      </c>
      <c r="G177" s="1852" t="s">
        <v>2627</v>
      </c>
      <c r="H177" s="1852" t="s">
        <v>22</v>
      </c>
      <c r="I177" s="1852" t="s">
        <v>894</v>
      </c>
    </row>
    <row customHeight="1" ht="11.25">
      <c r="A178" s="1852" t="s">
        <v>2246</v>
      </c>
      <c r="B178" s="1852" t="s">
        <v>16</v>
      </c>
      <c r="C178" s="1852" t="s">
        <v>2628</v>
      </c>
      <c r="D178" s="1852" t="s">
        <v>2629</v>
      </c>
      <c r="E178" s="1852" t="s">
        <v>2630</v>
      </c>
      <c r="F178" s="1852" t="s">
        <v>2288</v>
      </c>
      <c r="G178" s="1852" t="s">
        <v>22</v>
      </c>
      <c r="H178" s="1852" t="s">
        <v>22</v>
      </c>
      <c r="I178" s="1852" t="s">
        <v>894</v>
      </c>
    </row>
    <row customHeight="1" ht="11.25">
      <c r="A179" s="1852" t="s">
        <v>2246</v>
      </c>
      <c r="B179" s="1852" t="s">
        <v>16</v>
      </c>
      <c r="C179" s="1852" t="s">
        <v>2631</v>
      </c>
      <c r="D179" s="1852" t="s">
        <v>2632</v>
      </c>
      <c r="E179" s="1852" t="s">
        <v>2633</v>
      </c>
      <c r="F179" s="1852" t="s">
        <v>2634</v>
      </c>
      <c r="G179" s="1852" t="s">
        <v>2635</v>
      </c>
      <c r="H179" s="1852" t="s">
        <v>22</v>
      </c>
      <c r="I179" s="1852" t="s">
        <v>894</v>
      </c>
    </row>
    <row customHeight="1" ht="11.25">
      <c r="A180" s="1852" t="s">
        <v>2246</v>
      </c>
      <c r="B180" s="1852" t="s">
        <v>16</v>
      </c>
      <c r="C180" s="1852" t="s">
        <v>2649</v>
      </c>
      <c r="D180" s="1852" t="s">
        <v>2650</v>
      </c>
      <c r="E180" s="1852" t="s">
        <v>2651</v>
      </c>
      <c r="F180" s="1852" t="s">
        <v>2288</v>
      </c>
      <c r="G180" s="1852" t="s">
        <v>2652</v>
      </c>
      <c r="H180" s="1852" t="s">
        <v>22</v>
      </c>
      <c r="I180" s="1852" t="s">
        <v>894</v>
      </c>
    </row>
    <row customHeight="1" ht="11.25">
      <c r="A181" s="1852" t="s">
        <v>2246</v>
      </c>
      <c r="B181" s="1852" t="s">
        <v>16</v>
      </c>
      <c r="C181" s="1852" t="s">
        <v>2661</v>
      </c>
      <c r="D181" s="1852" t="s">
        <v>2662</v>
      </c>
      <c r="E181" s="1852" t="s">
        <v>2663</v>
      </c>
      <c r="F181" s="1852" t="s">
        <v>2288</v>
      </c>
      <c r="G181" s="1852" t="s">
        <v>2664</v>
      </c>
      <c r="H181" s="1852" t="s">
        <v>22</v>
      </c>
      <c r="I181" s="1852" t="s">
        <v>894</v>
      </c>
    </row>
    <row customHeight="1" ht="11.25">
      <c r="A182" s="1852" t="s">
        <v>2246</v>
      </c>
      <c r="B182" s="1852" t="s">
        <v>16</v>
      </c>
      <c r="C182" s="1852" t="s">
        <v>2683</v>
      </c>
      <c r="D182" s="1852" t="s">
        <v>2684</v>
      </c>
      <c r="E182" s="1852" t="s">
        <v>2685</v>
      </c>
      <c r="F182" s="1852" t="s">
        <v>2686</v>
      </c>
      <c r="G182" s="1852" t="s">
        <v>22</v>
      </c>
      <c r="H182" s="1852" t="s">
        <v>22</v>
      </c>
      <c r="I182" s="1852" t="s">
        <v>894</v>
      </c>
    </row>
    <row customHeight="1" ht="11.25">
      <c r="A183" s="1852" t="s">
        <v>2246</v>
      </c>
      <c r="B183" s="1852" t="s">
        <v>16</v>
      </c>
      <c r="C183" s="1852" t="s">
        <v>2687</v>
      </c>
      <c r="D183" s="1852" t="s">
        <v>2688</v>
      </c>
      <c r="E183" s="1852" t="s">
        <v>2689</v>
      </c>
      <c r="F183" s="1852" t="s">
        <v>2255</v>
      </c>
      <c r="G183" s="1852" t="s">
        <v>2690</v>
      </c>
      <c r="H183" s="1852" t="s">
        <v>22</v>
      </c>
      <c r="I183" s="1852" t="s">
        <v>894</v>
      </c>
    </row>
    <row customHeight="1" ht="11.25">
      <c r="A184" s="1852" t="s">
        <v>2246</v>
      </c>
      <c r="B184" s="1852" t="s">
        <v>16</v>
      </c>
      <c r="C184" s="1852" t="s">
        <v>2695</v>
      </c>
      <c r="D184" s="1852" t="s">
        <v>2696</v>
      </c>
      <c r="E184" s="1852" t="s">
        <v>2697</v>
      </c>
      <c r="F184" s="1852" t="s">
        <v>2698</v>
      </c>
      <c r="G184" s="1852" t="s">
        <v>2699</v>
      </c>
      <c r="H184" s="1852" t="s">
        <v>22</v>
      </c>
      <c r="I184" s="1852" t="s">
        <v>894</v>
      </c>
    </row>
    <row customHeight="1" ht="11.25">
      <c r="A185" s="1852" t="s">
        <v>2246</v>
      </c>
      <c r="B185" s="1852" t="s">
        <v>16</v>
      </c>
      <c r="C185" s="1852" t="s">
        <v>2700</v>
      </c>
      <c r="D185" s="1852" t="s">
        <v>2701</v>
      </c>
      <c r="E185" s="1852" t="s">
        <v>2702</v>
      </c>
      <c r="F185" s="1852" t="s">
        <v>2310</v>
      </c>
      <c r="G185" s="1852" t="s">
        <v>22</v>
      </c>
      <c r="H185" s="1852" t="s">
        <v>22</v>
      </c>
      <c r="I185" s="1852" t="s">
        <v>894</v>
      </c>
    </row>
    <row customHeight="1" ht="11.25">
      <c r="A186" s="1852" t="s">
        <v>2246</v>
      </c>
      <c r="B186" s="1852" t="s">
        <v>16</v>
      </c>
      <c r="C186" s="1852" t="s">
        <v>2703</v>
      </c>
      <c r="D186" s="1852" t="s">
        <v>2704</v>
      </c>
      <c r="E186" s="1852" t="s">
        <v>2705</v>
      </c>
      <c r="F186" s="1852" t="s">
        <v>2520</v>
      </c>
      <c r="G186" s="1852" t="s">
        <v>2706</v>
      </c>
      <c r="H186" s="1852" t="s">
        <v>22</v>
      </c>
      <c r="I186" s="1852" t="s">
        <v>894</v>
      </c>
    </row>
    <row customHeight="1" ht="11.25">
      <c r="A187" s="1852" t="s">
        <v>2246</v>
      </c>
      <c r="B187" s="1852" t="s">
        <v>16</v>
      </c>
      <c r="C187" s="1852" t="s">
        <v>2707</v>
      </c>
      <c r="D187" s="1852" t="s">
        <v>2708</v>
      </c>
      <c r="E187" s="1852" t="s">
        <v>2709</v>
      </c>
      <c r="F187" s="1852" t="s">
        <v>2259</v>
      </c>
      <c r="G187" s="1852" t="s">
        <v>22</v>
      </c>
      <c r="H187" s="1852" t="s">
        <v>22</v>
      </c>
      <c r="I187" s="1852" t="s">
        <v>894</v>
      </c>
    </row>
    <row customHeight="1" ht="11.25">
      <c r="A188" s="1852" t="s">
        <v>2246</v>
      </c>
      <c r="B188" s="1852" t="s">
        <v>16</v>
      </c>
      <c r="C188" s="1852" t="s">
        <v>2710</v>
      </c>
      <c r="D188" s="1852" t="s">
        <v>2711</v>
      </c>
      <c r="E188" s="1852" t="s">
        <v>2712</v>
      </c>
      <c r="F188" s="1852" t="s">
        <v>2698</v>
      </c>
      <c r="G188" s="1852" t="s">
        <v>22</v>
      </c>
      <c r="H188" s="1852" t="s">
        <v>22</v>
      </c>
      <c r="I188" s="1852" t="s">
        <v>894</v>
      </c>
    </row>
    <row customHeight="1" ht="11.25">
      <c r="A189" s="1852" t="s">
        <v>2246</v>
      </c>
      <c r="B189" s="1852" t="s">
        <v>16</v>
      </c>
      <c r="C189" s="1852" t="s">
        <v>2740</v>
      </c>
      <c r="D189" s="1852" t="s">
        <v>2741</v>
      </c>
      <c r="E189" s="1852" t="s">
        <v>2742</v>
      </c>
      <c r="F189" s="1852" t="s">
        <v>2274</v>
      </c>
      <c r="G189" s="1852" t="s">
        <v>22</v>
      </c>
      <c r="H189" s="1852" t="s">
        <v>22</v>
      </c>
      <c r="I189" s="1852" t="s">
        <v>894</v>
      </c>
    </row>
    <row customHeight="1" ht="11.25">
      <c r="A190" s="1852" t="s">
        <v>2246</v>
      </c>
      <c r="B190" s="1852" t="s">
        <v>16</v>
      </c>
      <c r="C190" s="1852" t="s">
        <v>2755</v>
      </c>
      <c r="D190" s="1852" t="s">
        <v>2756</v>
      </c>
      <c r="E190" s="1852" t="s">
        <v>2757</v>
      </c>
      <c r="F190" s="1852" t="s">
        <v>2758</v>
      </c>
      <c r="G190" s="1852" t="s">
        <v>2759</v>
      </c>
      <c r="H190" s="1852" t="s">
        <v>22</v>
      </c>
      <c r="I190" s="1852" t="s">
        <v>894</v>
      </c>
    </row>
    <row customHeight="1" ht="11.25">
      <c r="A191" s="1852" t="s">
        <v>2246</v>
      </c>
      <c r="B191" s="1852" t="s">
        <v>16</v>
      </c>
      <c r="C191" s="1852" t="s">
        <v>2770</v>
      </c>
      <c r="D191" s="1852" t="s">
        <v>2767</v>
      </c>
      <c r="E191" s="1852" t="s">
        <v>2292</v>
      </c>
      <c r="F191" s="1852" t="s">
        <v>2771</v>
      </c>
      <c r="G191" s="1852" t="s">
        <v>2769</v>
      </c>
      <c r="H191" s="1852" t="s">
        <v>22</v>
      </c>
      <c r="I191" s="1852" t="s">
        <v>894</v>
      </c>
    </row>
    <row customHeight="1" ht="11.25">
      <c r="A192" s="1852" t="s">
        <v>2246</v>
      </c>
      <c r="B192" s="1852" t="s">
        <v>16</v>
      </c>
      <c r="C192" s="1852" t="s">
        <v>2778</v>
      </c>
      <c r="D192" s="1852" t="s">
        <v>2779</v>
      </c>
      <c r="E192" s="1852" t="s">
        <v>2780</v>
      </c>
      <c r="F192" s="1852" t="s">
        <v>2781</v>
      </c>
      <c r="G192" s="1852" t="s">
        <v>22</v>
      </c>
      <c r="H192" s="1852" t="s">
        <v>22</v>
      </c>
      <c r="I192" s="1852" t="s">
        <v>894</v>
      </c>
    </row>
    <row customHeight="1" ht="11.25">
      <c r="A193" s="1852" t="s">
        <v>2246</v>
      </c>
      <c r="B193" s="1852" t="s">
        <v>16</v>
      </c>
      <c r="C193" s="1852" t="s">
        <v>2782</v>
      </c>
      <c r="D193" s="1852" t="s">
        <v>2783</v>
      </c>
      <c r="E193" s="1852" t="s">
        <v>2784</v>
      </c>
      <c r="F193" s="1852" t="s">
        <v>2255</v>
      </c>
      <c r="G193" s="1852" t="s">
        <v>22</v>
      </c>
      <c r="H193" s="1852" t="s">
        <v>22</v>
      </c>
      <c r="I193" s="1852" t="s">
        <v>894</v>
      </c>
    </row>
    <row customHeight="1" ht="11.25">
      <c r="A194" s="1852" t="s">
        <v>2246</v>
      </c>
      <c r="B194" s="1852" t="s">
        <v>16</v>
      </c>
      <c r="C194" s="1852" t="s">
        <v>2785</v>
      </c>
      <c r="D194" s="1852" t="s">
        <v>2786</v>
      </c>
      <c r="E194" s="1852" t="s">
        <v>2787</v>
      </c>
      <c r="F194" s="1852" t="s">
        <v>2481</v>
      </c>
      <c r="G194" s="1852" t="s">
        <v>2788</v>
      </c>
      <c r="H194" s="1852" t="s">
        <v>22</v>
      </c>
      <c r="I194" s="1852" t="s">
        <v>894</v>
      </c>
    </row>
    <row customHeight="1" ht="11.25">
      <c r="A195" s="1852" t="s">
        <v>2246</v>
      </c>
      <c r="B195" s="1852" t="s">
        <v>16</v>
      </c>
      <c r="C195" s="1852" t="s">
        <v>2247</v>
      </c>
      <c r="D195" s="1852" t="s">
        <v>2248</v>
      </c>
      <c r="E195" s="1852" t="s">
        <v>2249</v>
      </c>
      <c r="F195" s="1852" t="s">
        <v>2250</v>
      </c>
      <c r="G195" s="1852" t="s">
        <v>2251</v>
      </c>
      <c r="H195" s="1852" t="s">
        <v>22</v>
      </c>
      <c r="I195" s="1852" t="s">
        <v>854</v>
      </c>
    </row>
    <row customHeight="1" ht="11.25">
      <c r="A196" s="1852" t="s">
        <v>2246</v>
      </c>
      <c r="B196" s="1852" t="s">
        <v>16</v>
      </c>
      <c r="C196" s="1852" t="s">
        <v>2266</v>
      </c>
      <c r="D196" s="1852" t="s">
        <v>2267</v>
      </c>
      <c r="E196" s="1852" t="s">
        <v>2268</v>
      </c>
      <c r="F196" s="1852" t="s">
        <v>2269</v>
      </c>
      <c r="G196" s="1852" t="s">
        <v>2270</v>
      </c>
      <c r="H196" s="1852" t="s">
        <v>22</v>
      </c>
      <c r="I196" s="1852" t="s">
        <v>854</v>
      </c>
    </row>
    <row customHeight="1" ht="11.25">
      <c r="A197" s="1852" t="s">
        <v>2246</v>
      </c>
      <c r="B197" s="1852" t="s">
        <v>16</v>
      </c>
      <c r="C197" s="1852" t="s">
        <v>2799</v>
      </c>
      <c r="D197" s="1852" t="s">
        <v>2800</v>
      </c>
      <c r="E197" s="1852" t="s">
        <v>2801</v>
      </c>
      <c r="F197" s="1852" t="s">
        <v>2288</v>
      </c>
      <c r="G197" s="1852" t="s">
        <v>2802</v>
      </c>
      <c r="H197" s="1852" t="s">
        <v>22</v>
      </c>
      <c r="I197" s="1852" t="s">
        <v>854</v>
      </c>
    </row>
    <row customHeight="1" ht="11.25">
      <c r="A198" s="1852" t="s">
        <v>2246</v>
      </c>
      <c r="B198" s="1852" t="s">
        <v>16</v>
      </c>
      <c r="C198" s="1852" t="s">
        <v>2271</v>
      </c>
      <c r="D198" s="1852" t="s">
        <v>2272</v>
      </c>
      <c r="E198" s="1852" t="s">
        <v>2273</v>
      </c>
      <c r="F198" s="1852" t="s">
        <v>2274</v>
      </c>
      <c r="G198" s="1852" t="s">
        <v>2275</v>
      </c>
      <c r="H198" s="1852" t="s">
        <v>22</v>
      </c>
      <c r="I198" s="1852" t="s">
        <v>854</v>
      </c>
    </row>
    <row customHeight="1" ht="11.25">
      <c r="A199" s="1852" t="s">
        <v>2246</v>
      </c>
      <c r="B199" s="1852" t="s">
        <v>16</v>
      </c>
      <c r="C199" s="1852" t="s">
        <v>13</v>
      </c>
      <c r="D199" s="1852" t="s">
        <v>46</v>
      </c>
      <c r="E199" s="1852" t="s">
        <v>49</v>
      </c>
      <c r="F199" s="1852" t="s">
        <v>51</v>
      </c>
      <c r="G199" s="1852" t="s">
        <v>22</v>
      </c>
      <c r="H199" s="1852" t="s">
        <v>22</v>
      </c>
      <c r="I199" s="1852" t="s">
        <v>854</v>
      </c>
    </row>
    <row customHeight="1" ht="11.25">
      <c r="A200" s="1852" t="s">
        <v>2246</v>
      </c>
      <c r="B200" s="1852" t="s">
        <v>16</v>
      </c>
      <c r="C200" s="1852" t="s">
        <v>2285</v>
      </c>
      <c r="D200" s="1852" t="s">
        <v>2286</v>
      </c>
      <c r="E200" s="1852" t="s">
        <v>2287</v>
      </c>
      <c r="F200" s="1852" t="s">
        <v>2288</v>
      </c>
      <c r="G200" s="1852" t="s">
        <v>2289</v>
      </c>
      <c r="H200" s="1852" t="s">
        <v>22</v>
      </c>
      <c r="I200" s="1852" t="s">
        <v>854</v>
      </c>
    </row>
    <row customHeight="1" ht="11.25">
      <c r="A201" s="1852" t="s">
        <v>2246</v>
      </c>
      <c r="B201" s="1852" t="s">
        <v>16</v>
      </c>
      <c r="C201" s="1852" t="s">
        <v>22</v>
      </c>
      <c r="D201" s="1852" t="s">
        <v>2295</v>
      </c>
      <c r="E201" s="1852" t="s">
        <v>2296</v>
      </c>
      <c r="F201" s="1852" t="s">
        <v>2288</v>
      </c>
      <c r="G201" s="1852" t="s">
        <v>22</v>
      </c>
      <c r="H201" s="1852" t="s">
        <v>22</v>
      </c>
      <c r="I201" s="1852" t="s">
        <v>854</v>
      </c>
    </row>
    <row customHeight="1" ht="11.25">
      <c r="A202" s="1852" t="s">
        <v>2246</v>
      </c>
      <c r="B202" s="1852" t="s">
        <v>16</v>
      </c>
      <c r="C202" s="1852" t="s">
        <v>2803</v>
      </c>
      <c r="D202" s="1852" t="s">
        <v>2804</v>
      </c>
      <c r="E202" s="1852" t="s">
        <v>2805</v>
      </c>
      <c r="F202" s="1852" t="s">
        <v>2806</v>
      </c>
      <c r="G202" s="1852" t="s">
        <v>2807</v>
      </c>
      <c r="H202" s="1852" t="s">
        <v>22</v>
      </c>
      <c r="I202" s="1852" t="s">
        <v>854</v>
      </c>
    </row>
    <row customHeight="1" ht="11.25">
      <c r="A203" s="1852" t="s">
        <v>2246</v>
      </c>
      <c r="B203" s="1852" t="s">
        <v>16</v>
      </c>
      <c r="C203" s="1852" t="s">
        <v>2307</v>
      </c>
      <c r="D203" s="1852" t="s">
        <v>2308</v>
      </c>
      <c r="E203" s="1852" t="s">
        <v>2309</v>
      </c>
      <c r="F203" s="1852" t="s">
        <v>2310</v>
      </c>
      <c r="G203" s="1852" t="s">
        <v>22</v>
      </c>
      <c r="H203" s="1852" t="s">
        <v>22</v>
      </c>
      <c r="I203" s="1852" t="s">
        <v>854</v>
      </c>
    </row>
    <row customHeight="1" ht="11.25">
      <c r="A204" s="1852" t="s">
        <v>2246</v>
      </c>
      <c r="B204" s="1852" t="s">
        <v>16</v>
      </c>
      <c r="C204" s="1852" t="s">
        <v>2315</v>
      </c>
      <c r="D204" s="1852" t="s">
        <v>2316</v>
      </c>
      <c r="E204" s="1852" t="s">
        <v>2317</v>
      </c>
      <c r="F204" s="1852" t="s">
        <v>575</v>
      </c>
      <c r="G204" s="1852" t="s">
        <v>2318</v>
      </c>
      <c r="H204" s="1852" t="s">
        <v>22</v>
      </c>
      <c r="I204" s="1852" t="s">
        <v>854</v>
      </c>
    </row>
    <row customHeight="1" ht="11.25">
      <c r="A205" s="1852" t="s">
        <v>2246</v>
      </c>
      <c r="B205" s="1852" t="s">
        <v>16</v>
      </c>
      <c r="C205" s="1852" t="s">
        <v>2808</v>
      </c>
      <c r="D205" s="1852" t="s">
        <v>2809</v>
      </c>
      <c r="E205" s="1852" t="s">
        <v>2810</v>
      </c>
      <c r="F205" s="1852" t="s">
        <v>575</v>
      </c>
      <c r="G205" s="1852" t="s">
        <v>22</v>
      </c>
      <c r="H205" s="1852" t="s">
        <v>22</v>
      </c>
      <c r="I205" s="1852" t="s">
        <v>854</v>
      </c>
    </row>
    <row customHeight="1" ht="11.25">
      <c r="A206" s="1852" t="s">
        <v>2246</v>
      </c>
      <c r="B206" s="1852" t="s">
        <v>16</v>
      </c>
      <c r="C206" s="1852" t="s">
        <v>2319</v>
      </c>
      <c r="D206" s="1852" t="s">
        <v>2320</v>
      </c>
      <c r="E206" s="1852" t="s">
        <v>2321</v>
      </c>
      <c r="F206" s="1852" t="s">
        <v>575</v>
      </c>
      <c r="G206" s="1852" t="s">
        <v>2322</v>
      </c>
      <c r="H206" s="1852" t="s">
        <v>22</v>
      </c>
      <c r="I206" s="1852" t="s">
        <v>854</v>
      </c>
    </row>
    <row customHeight="1" ht="11.25">
      <c r="A207" s="1852" t="s">
        <v>2246</v>
      </c>
      <c r="B207" s="1852" t="s">
        <v>16</v>
      </c>
      <c r="C207" s="1852" t="s">
        <v>2811</v>
      </c>
      <c r="D207" s="1852" t="s">
        <v>2812</v>
      </c>
      <c r="E207" s="1852" t="s">
        <v>2813</v>
      </c>
      <c r="F207" s="1852" t="s">
        <v>2259</v>
      </c>
      <c r="G207" s="1852" t="s">
        <v>22</v>
      </c>
      <c r="H207" s="1852" t="s">
        <v>22</v>
      </c>
      <c r="I207" s="1852" t="s">
        <v>854</v>
      </c>
    </row>
    <row customHeight="1" ht="11.25">
      <c r="A208" s="1852" t="s">
        <v>2246</v>
      </c>
      <c r="B208" s="1852" t="s">
        <v>16</v>
      </c>
      <c r="C208" s="1852" t="s">
        <v>2327</v>
      </c>
      <c r="D208" s="1852" t="s">
        <v>2328</v>
      </c>
      <c r="E208" s="1852" t="s">
        <v>2329</v>
      </c>
      <c r="F208" s="1852" t="s">
        <v>2274</v>
      </c>
      <c r="G208" s="1852" t="s">
        <v>2330</v>
      </c>
      <c r="H208" s="1852" t="s">
        <v>22</v>
      </c>
      <c r="I208" s="1852" t="s">
        <v>854</v>
      </c>
    </row>
    <row customHeight="1" ht="11.25">
      <c r="A209" s="1852" t="s">
        <v>2246</v>
      </c>
      <c r="B209" s="1852" t="s">
        <v>16</v>
      </c>
      <c r="C209" s="1852" t="s">
        <v>2331</v>
      </c>
      <c r="D209" s="1852" t="s">
        <v>2332</v>
      </c>
      <c r="E209" s="1852" t="s">
        <v>2333</v>
      </c>
      <c r="F209" s="1852" t="s">
        <v>2274</v>
      </c>
      <c r="G209" s="1852" t="s">
        <v>22</v>
      </c>
      <c r="H209" s="1852" t="s">
        <v>22</v>
      </c>
      <c r="I209" s="1852" t="s">
        <v>854</v>
      </c>
    </row>
    <row customHeight="1" ht="11.25">
      <c r="A210" s="1852" t="s">
        <v>2246</v>
      </c>
      <c r="B210" s="1852" t="s">
        <v>16</v>
      </c>
      <c r="C210" s="1852" t="s">
        <v>2334</v>
      </c>
      <c r="D210" s="1852" t="s">
        <v>2335</v>
      </c>
      <c r="E210" s="1852" t="s">
        <v>2336</v>
      </c>
      <c r="F210" s="1852" t="s">
        <v>2288</v>
      </c>
      <c r="G210" s="1852" t="s">
        <v>22</v>
      </c>
      <c r="H210" s="1852" t="s">
        <v>22</v>
      </c>
      <c r="I210" s="1852" t="s">
        <v>854</v>
      </c>
    </row>
    <row customHeight="1" ht="11.25">
      <c r="A211" s="1852" t="s">
        <v>2246</v>
      </c>
      <c r="B211" s="1852" t="s">
        <v>16</v>
      </c>
      <c r="C211" s="1852" t="s">
        <v>2814</v>
      </c>
      <c r="D211" s="1852" t="s">
        <v>2815</v>
      </c>
      <c r="E211" s="1852" t="s">
        <v>2816</v>
      </c>
      <c r="F211" s="1852" t="s">
        <v>2676</v>
      </c>
      <c r="G211" s="1852" t="s">
        <v>22</v>
      </c>
      <c r="H211" s="1852" t="s">
        <v>22</v>
      </c>
      <c r="I211" s="1852" t="s">
        <v>854</v>
      </c>
    </row>
    <row customHeight="1" ht="11.25">
      <c r="A212" s="1852" t="s">
        <v>2246</v>
      </c>
      <c r="B212" s="1852" t="s">
        <v>16</v>
      </c>
      <c r="C212" s="1852" t="s">
        <v>2817</v>
      </c>
      <c r="D212" s="1852" t="s">
        <v>2818</v>
      </c>
      <c r="E212" s="1852" t="s">
        <v>2819</v>
      </c>
      <c r="F212" s="1852" t="s">
        <v>2344</v>
      </c>
      <c r="G212" s="1852" t="s">
        <v>2820</v>
      </c>
      <c r="H212" s="1852" t="s">
        <v>22</v>
      </c>
      <c r="I212" s="1852" t="s">
        <v>854</v>
      </c>
    </row>
    <row customHeight="1" ht="11.25">
      <c r="A213" s="1852" t="s">
        <v>2246</v>
      </c>
      <c r="B213" s="1852" t="s">
        <v>16</v>
      </c>
      <c r="C213" s="1852" t="s">
        <v>2341</v>
      </c>
      <c r="D213" s="1852" t="s">
        <v>2342</v>
      </c>
      <c r="E213" s="1852" t="s">
        <v>2343</v>
      </c>
      <c r="F213" s="1852" t="s">
        <v>2344</v>
      </c>
      <c r="G213" s="1852" t="s">
        <v>2345</v>
      </c>
      <c r="H213" s="1852" t="s">
        <v>22</v>
      </c>
      <c r="I213" s="1852" t="s">
        <v>854</v>
      </c>
    </row>
    <row customHeight="1" ht="11.25">
      <c r="A214" s="1852" t="s">
        <v>2246</v>
      </c>
      <c r="B214" s="1852" t="s">
        <v>16</v>
      </c>
      <c r="C214" s="1852" t="s">
        <v>2821</v>
      </c>
      <c r="D214" s="1852" t="s">
        <v>2822</v>
      </c>
      <c r="E214" s="1852" t="s">
        <v>2823</v>
      </c>
      <c r="F214" s="1852" t="s">
        <v>2344</v>
      </c>
      <c r="G214" s="1852" t="s">
        <v>2824</v>
      </c>
      <c r="H214" s="1852" t="s">
        <v>22</v>
      </c>
      <c r="I214" s="1852" t="s">
        <v>854</v>
      </c>
    </row>
    <row customHeight="1" ht="11.25">
      <c r="A215" s="1852" t="s">
        <v>2246</v>
      </c>
      <c r="B215" s="1852" t="s">
        <v>16</v>
      </c>
      <c r="C215" s="1852" t="s">
        <v>2825</v>
      </c>
      <c r="D215" s="1852" t="s">
        <v>2826</v>
      </c>
      <c r="E215" s="1852" t="s">
        <v>2827</v>
      </c>
      <c r="F215" s="1852" t="s">
        <v>2358</v>
      </c>
      <c r="G215" s="1852" t="s">
        <v>2828</v>
      </c>
      <c r="H215" s="1852" t="s">
        <v>22</v>
      </c>
      <c r="I215" s="1852" t="s">
        <v>854</v>
      </c>
    </row>
    <row customHeight="1" ht="11.25">
      <c r="A216" s="1852" t="s">
        <v>2246</v>
      </c>
      <c r="B216" s="1852" t="s">
        <v>16</v>
      </c>
      <c r="C216" s="1852" t="s">
        <v>2350</v>
      </c>
      <c r="D216" s="1852" t="s">
        <v>2351</v>
      </c>
      <c r="E216" s="1852" t="s">
        <v>2352</v>
      </c>
      <c r="F216" s="1852" t="s">
        <v>2353</v>
      </c>
      <c r="G216" s="1852" t="s">
        <v>2354</v>
      </c>
      <c r="H216" s="1852" t="s">
        <v>22</v>
      </c>
      <c r="I216" s="1852" t="s">
        <v>854</v>
      </c>
    </row>
    <row customHeight="1" ht="11.25">
      <c r="A217" s="1852" t="s">
        <v>2246</v>
      </c>
      <c r="B217" s="1852" t="s">
        <v>16</v>
      </c>
      <c r="C217" s="1852" t="s">
        <v>2355</v>
      </c>
      <c r="D217" s="1852" t="s">
        <v>2356</v>
      </c>
      <c r="E217" s="1852" t="s">
        <v>2357</v>
      </c>
      <c r="F217" s="1852" t="s">
        <v>2358</v>
      </c>
      <c r="G217" s="1852" t="s">
        <v>2359</v>
      </c>
      <c r="H217" s="1852" t="s">
        <v>22</v>
      </c>
      <c r="I217" s="1852" t="s">
        <v>854</v>
      </c>
    </row>
    <row customHeight="1" ht="11.25">
      <c r="A218" s="1852" t="s">
        <v>2246</v>
      </c>
      <c r="B218" s="1852" t="s">
        <v>16</v>
      </c>
      <c r="C218" s="1852" t="s">
        <v>2381</v>
      </c>
      <c r="D218" s="1852" t="s">
        <v>2382</v>
      </c>
      <c r="E218" s="1852" t="s">
        <v>2383</v>
      </c>
      <c r="F218" s="1852" t="s">
        <v>2255</v>
      </c>
      <c r="G218" s="1852" t="s">
        <v>2384</v>
      </c>
      <c r="H218" s="1852" t="s">
        <v>22</v>
      </c>
      <c r="I218" s="1852" t="s">
        <v>854</v>
      </c>
    </row>
    <row customHeight="1" ht="11.25">
      <c r="A219" s="1852" t="s">
        <v>2246</v>
      </c>
      <c r="B219" s="1852" t="s">
        <v>16</v>
      </c>
      <c r="C219" s="1852" t="s">
        <v>2385</v>
      </c>
      <c r="D219" s="1852" t="s">
        <v>2386</v>
      </c>
      <c r="E219" s="1852" t="s">
        <v>2387</v>
      </c>
      <c r="F219" s="1852" t="s">
        <v>2388</v>
      </c>
      <c r="G219" s="1852" t="s">
        <v>2389</v>
      </c>
      <c r="H219" s="1852" t="s">
        <v>22</v>
      </c>
      <c r="I219" s="1852" t="s">
        <v>854</v>
      </c>
    </row>
    <row customHeight="1" ht="11.25">
      <c r="A220" s="1852" t="s">
        <v>2246</v>
      </c>
      <c r="B220" s="1852" t="s">
        <v>16</v>
      </c>
      <c r="C220" s="1852" t="s">
        <v>2829</v>
      </c>
      <c r="D220" s="1852" t="s">
        <v>2830</v>
      </c>
      <c r="E220" s="1852" t="s">
        <v>2831</v>
      </c>
      <c r="F220" s="1852" t="s">
        <v>2520</v>
      </c>
      <c r="G220" s="1852" t="s">
        <v>2832</v>
      </c>
      <c r="H220" s="1852" t="s">
        <v>22</v>
      </c>
      <c r="I220" s="1852" t="s">
        <v>854</v>
      </c>
    </row>
    <row customHeight="1" ht="11.25">
      <c r="A221" s="1852" t="s">
        <v>2246</v>
      </c>
      <c r="B221" s="1852" t="s">
        <v>16</v>
      </c>
      <c r="C221" s="1852" t="s">
        <v>2390</v>
      </c>
      <c r="D221" s="1852" t="s">
        <v>2391</v>
      </c>
      <c r="E221" s="1852" t="s">
        <v>2392</v>
      </c>
      <c r="F221" s="1852" t="s">
        <v>2393</v>
      </c>
      <c r="G221" s="1852" t="s">
        <v>2394</v>
      </c>
      <c r="H221" s="1852" t="s">
        <v>22</v>
      </c>
      <c r="I221" s="1852" t="s">
        <v>854</v>
      </c>
    </row>
    <row customHeight="1" ht="11.25">
      <c r="A222" s="1852" t="s">
        <v>2246</v>
      </c>
      <c r="B222" s="1852" t="s">
        <v>16</v>
      </c>
      <c r="C222" s="1852" t="s">
        <v>2395</v>
      </c>
      <c r="D222" s="1852" t="s">
        <v>2396</v>
      </c>
      <c r="E222" s="1852" t="s">
        <v>2397</v>
      </c>
      <c r="F222" s="1852" t="s">
        <v>2326</v>
      </c>
      <c r="G222" s="1852" t="s">
        <v>2398</v>
      </c>
      <c r="H222" s="1852" t="s">
        <v>22</v>
      </c>
      <c r="I222" s="1852" t="s">
        <v>854</v>
      </c>
    </row>
    <row customHeight="1" ht="11.25">
      <c r="A223" s="1852" t="s">
        <v>2246</v>
      </c>
      <c r="B223" s="1852" t="s">
        <v>16</v>
      </c>
      <c r="C223" s="1852" t="s">
        <v>2399</v>
      </c>
      <c r="D223" s="1852" t="s">
        <v>2400</v>
      </c>
      <c r="E223" s="1852" t="s">
        <v>2401</v>
      </c>
      <c r="F223" s="1852" t="s">
        <v>2402</v>
      </c>
      <c r="G223" s="1852" t="s">
        <v>2403</v>
      </c>
      <c r="H223" s="1852" t="s">
        <v>22</v>
      </c>
      <c r="I223" s="1852" t="s">
        <v>854</v>
      </c>
    </row>
    <row customHeight="1" ht="11.25">
      <c r="A224" s="1852" t="s">
        <v>2246</v>
      </c>
      <c r="B224" s="1852" t="s">
        <v>16</v>
      </c>
      <c r="C224" s="1852" t="s">
        <v>2833</v>
      </c>
      <c r="D224" s="1852" t="s">
        <v>2834</v>
      </c>
      <c r="E224" s="1852" t="s">
        <v>2835</v>
      </c>
      <c r="F224" s="1852" t="s">
        <v>2344</v>
      </c>
      <c r="G224" s="1852" t="s">
        <v>2836</v>
      </c>
      <c r="H224" s="1852" t="s">
        <v>22</v>
      </c>
      <c r="I224" s="1852" t="s">
        <v>854</v>
      </c>
    </row>
    <row customHeight="1" ht="11.25">
      <c r="A225" s="1852" t="s">
        <v>2246</v>
      </c>
      <c r="B225" s="1852" t="s">
        <v>16</v>
      </c>
      <c r="C225" s="1852" t="s">
        <v>2424</v>
      </c>
      <c r="D225" s="1852" t="s">
        <v>2425</v>
      </c>
      <c r="E225" s="1852" t="s">
        <v>2426</v>
      </c>
      <c r="F225" s="1852" t="s">
        <v>2427</v>
      </c>
      <c r="G225" s="1852" t="s">
        <v>2428</v>
      </c>
      <c r="H225" s="1852" t="s">
        <v>22</v>
      </c>
      <c r="I225" s="1852" t="s">
        <v>854</v>
      </c>
    </row>
    <row customHeight="1" ht="11.25">
      <c r="A226" s="1852" t="s">
        <v>2246</v>
      </c>
      <c r="B226" s="1852" t="s">
        <v>16</v>
      </c>
      <c r="C226" s="1852" t="s">
        <v>2442</v>
      </c>
      <c r="D226" s="1852" t="s">
        <v>2443</v>
      </c>
      <c r="E226" s="1852" t="s">
        <v>2444</v>
      </c>
      <c r="F226" s="1852" t="s">
        <v>2259</v>
      </c>
      <c r="G226" s="1852" t="s">
        <v>22</v>
      </c>
      <c r="H226" s="1852" t="s">
        <v>22</v>
      </c>
      <c r="I226" s="1852" t="s">
        <v>854</v>
      </c>
    </row>
    <row customHeight="1" ht="11.25">
      <c r="A227" s="1852" t="s">
        <v>2246</v>
      </c>
      <c r="B227" s="1852" t="s">
        <v>16</v>
      </c>
      <c r="C227" s="1852" t="s">
        <v>2445</v>
      </c>
      <c r="D227" s="1852" t="s">
        <v>2446</v>
      </c>
      <c r="E227" s="1852" t="s">
        <v>2447</v>
      </c>
      <c r="F227" s="1852" t="s">
        <v>2448</v>
      </c>
      <c r="G227" s="1852" t="s">
        <v>22</v>
      </c>
      <c r="H227" s="1852" t="s">
        <v>22</v>
      </c>
      <c r="I227" s="1852" t="s">
        <v>854</v>
      </c>
    </row>
    <row customHeight="1" ht="11.25">
      <c r="A228" s="1852" t="s">
        <v>2246</v>
      </c>
      <c r="B228" s="1852" t="s">
        <v>16</v>
      </c>
      <c r="C228" s="1852" t="s">
        <v>2449</v>
      </c>
      <c r="D228" s="1852" t="s">
        <v>2450</v>
      </c>
      <c r="E228" s="1852" t="s">
        <v>2451</v>
      </c>
      <c r="F228" s="1852" t="s">
        <v>2274</v>
      </c>
      <c r="G228" s="1852" t="s">
        <v>22</v>
      </c>
      <c r="H228" s="1852" t="s">
        <v>22</v>
      </c>
      <c r="I228" s="1852" t="s">
        <v>854</v>
      </c>
    </row>
    <row customHeight="1" ht="11.25">
      <c r="A229" s="1852" t="s">
        <v>2246</v>
      </c>
      <c r="B229" s="1852" t="s">
        <v>16</v>
      </c>
      <c r="C229" s="1852" t="s">
        <v>2452</v>
      </c>
      <c r="D229" s="1852" t="s">
        <v>2453</v>
      </c>
      <c r="E229" s="1852" t="s">
        <v>2454</v>
      </c>
      <c r="F229" s="1852" t="s">
        <v>2448</v>
      </c>
      <c r="G229" s="1852" t="s">
        <v>22</v>
      </c>
      <c r="H229" s="1852" t="s">
        <v>22</v>
      </c>
      <c r="I229" s="1852" t="s">
        <v>854</v>
      </c>
    </row>
    <row customHeight="1" ht="11.25">
      <c r="A230" s="1852" t="s">
        <v>2246</v>
      </c>
      <c r="B230" s="1852" t="s">
        <v>16</v>
      </c>
      <c r="C230" s="1852" t="s">
        <v>2837</v>
      </c>
      <c r="D230" s="1852" t="s">
        <v>2838</v>
      </c>
      <c r="E230" s="1852" t="s">
        <v>2839</v>
      </c>
      <c r="F230" s="1852" t="s">
        <v>2371</v>
      </c>
      <c r="G230" s="1852" t="s">
        <v>22</v>
      </c>
      <c r="H230" s="1852" t="s">
        <v>22</v>
      </c>
      <c r="I230" s="1852" t="s">
        <v>854</v>
      </c>
    </row>
    <row customHeight="1" ht="11.25">
      <c r="A231" s="1852" t="s">
        <v>2246</v>
      </c>
      <c r="B231" s="1852" t="s">
        <v>16</v>
      </c>
      <c r="C231" s="1852" t="s">
        <v>2840</v>
      </c>
      <c r="D231" s="1852" t="s">
        <v>2841</v>
      </c>
      <c r="E231" s="1852" t="s">
        <v>2842</v>
      </c>
      <c r="F231" s="1852" t="s">
        <v>2495</v>
      </c>
      <c r="G231" s="1852" t="s">
        <v>22</v>
      </c>
      <c r="H231" s="1852" t="s">
        <v>22</v>
      </c>
      <c r="I231" s="1852" t="s">
        <v>854</v>
      </c>
    </row>
    <row customHeight="1" ht="11.25">
      <c r="A232" s="1852" t="s">
        <v>2246</v>
      </c>
      <c r="B232" s="1852" t="s">
        <v>16</v>
      </c>
      <c r="C232" s="1852" t="s">
        <v>2460</v>
      </c>
      <c r="D232" s="1852" t="s">
        <v>2461</v>
      </c>
      <c r="E232" s="1852" t="s">
        <v>2462</v>
      </c>
      <c r="F232" s="1852" t="s">
        <v>2463</v>
      </c>
      <c r="G232" s="1852" t="s">
        <v>22</v>
      </c>
      <c r="H232" s="1852" t="s">
        <v>22</v>
      </c>
      <c r="I232" s="1852" t="s">
        <v>854</v>
      </c>
    </row>
    <row customHeight="1" ht="11.25">
      <c r="A233" s="1852" t="s">
        <v>2246</v>
      </c>
      <c r="B233" s="1852" t="s">
        <v>16</v>
      </c>
      <c r="C233" s="1852" t="s">
        <v>2464</v>
      </c>
      <c r="D233" s="1852" t="s">
        <v>2465</v>
      </c>
      <c r="E233" s="1852" t="s">
        <v>2466</v>
      </c>
      <c r="F233" s="1852" t="s">
        <v>2264</v>
      </c>
      <c r="G233" s="1852" t="s">
        <v>2467</v>
      </c>
      <c r="H233" s="1852" t="s">
        <v>22</v>
      </c>
      <c r="I233" s="1852" t="s">
        <v>854</v>
      </c>
    </row>
    <row customHeight="1" ht="11.25">
      <c r="A234" s="1852" t="s">
        <v>2246</v>
      </c>
      <c r="B234" s="1852" t="s">
        <v>16</v>
      </c>
      <c r="C234" s="1852" t="s">
        <v>2468</v>
      </c>
      <c r="D234" s="1852" t="s">
        <v>2469</v>
      </c>
      <c r="E234" s="1852" t="s">
        <v>2470</v>
      </c>
      <c r="F234" s="1852" t="s">
        <v>2388</v>
      </c>
      <c r="G234" s="1852" t="s">
        <v>22</v>
      </c>
      <c r="H234" s="1852" t="s">
        <v>22</v>
      </c>
      <c r="I234" s="1852" t="s">
        <v>854</v>
      </c>
    </row>
    <row customHeight="1" ht="11.25">
      <c r="A235" s="1852" t="s">
        <v>2246</v>
      </c>
      <c r="B235" s="1852" t="s">
        <v>16</v>
      </c>
      <c r="C235" s="1852" t="s">
        <v>2471</v>
      </c>
      <c r="D235" s="1852" t="s">
        <v>2472</v>
      </c>
      <c r="E235" s="1852" t="s">
        <v>2473</v>
      </c>
      <c r="F235" s="1852" t="s">
        <v>2371</v>
      </c>
      <c r="G235" s="1852" t="s">
        <v>2474</v>
      </c>
      <c r="H235" s="1852" t="s">
        <v>22</v>
      </c>
      <c r="I235" s="1852" t="s">
        <v>854</v>
      </c>
    </row>
    <row customHeight="1" ht="11.25">
      <c r="A236" s="1852" t="s">
        <v>2246</v>
      </c>
      <c r="B236" s="1852" t="s">
        <v>16</v>
      </c>
      <c r="C236" s="1852" t="s">
        <v>2843</v>
      </c>
      <c r="D236" s="1852" t="s">
        <v>2844</v>
      </c>
      <c r="E236" s="1852" t="s">
        <v>2845</v>
      </c>
      <c r="F236" s="1852" t="s">
        <v>2448</v>
      </c>
      <c r="G236" s="1852" t="s">
        <v>2846</v>
      </c>
      <c r="H236" s="1852" t="s">
        <v>22</v>
      </c>
      <c r="I236" s="1852" t="s">
        <v>854</v>
      </c>
    </row>
    <row customHeight="1" ht="11.25">
      <c r="A237" s="1852" t="s">
        <v>2246</v>
      </c>
      <c r="B237" s="1852" t="s">
        <v>16</v>
      </c>
      <c r="C237" s="1852" t="s">
        <v>2475</v>
      </c>
      <c r="D237" s="1852" t="s">
        <v>2476</v>
      </c>
      <c r="E237" s="1852" t="s">
        <v>2477</v>
      </c>
      <c r="F237" s="1852" t="s">
        <v>2264</v>
      </c>
      <c r="G237" s="1852" t="s">
        <v>22</v>
      </c>
      <c r="H237" s="1852" t="s">
        <v>22</v>
      </c>
      <c r="I237" s="1852" t="s">
        <v>854</v>
      </c>
    </row>
    <row customHeight="1" ht="11.25">
      <c r="A238" s="1852" t="s">
        <v>2246</v>
      </c>
      <c r="B238" s="1852" t="s">
        <v>16</v>
      </c>
      <c r="C238" s="1852" t="s">
        <v>2478</v>
      </c>
      <c r="D238" s="1852" t="s">
        <v>2479</v>
      </c>
      <c r="E238" s="1852" t="s">
        <v>2480</v>
      </c>
      <c r="F238" s="1852" t="s">
        <v>2481</v>
      </c>
      <c r="G238" s="1852" t="s">
        <v>2482</v>
      </c>
      <c r="H238" s="1852" t="s">
        <v>22</v>
      </c>
      <c r="I238" s="1852" t="s">
        <v>854</v>
      </c>
    </row>
    <row customHeight="1" ht="11.25">
      <c r="A239" s="1852" t="s">
        <v>2246</v>
      </c>
      <c r="B239" s="1852" t="s">
        <v>16</v>
      </c>
      <c r="C239" s="1852" t="s">
        <v>2483</v>
      </c>
      <c r="D239" s="1852" t="s">
        <v>2484</v>
      </c>
      <c r="E239" s="1852" t="s">
        <v>2485</v>
      </c>
      <c r="F239" s="1852" t="s">
        <v>2486</v>
      </c>
      <c r="G239" s="1852" t="s">
        <v>22</v>
      </c>
      <c r="H239" s="1852" t="s">
        <v>22</v>
      </c>
      <c r="I239" s="1852" t="s">
        <v>854</v>
      </c>
    </row>
    <row customHeight="1" ht="11.25">
      <c r="A240" s="1852" t="s">
        <v>2246</v>
      </c>
      <c r="B240" s="1852" t="s">
        <v>16</v>
      </c>
      <c r="C240" s="1852" t="s">
        <v>2487</v>
      </c>
      <c r="D240" s="1852" t="s">
        <v>2488</v>
      </c>
      <c r="E240" s="1852" t="s">
        <v>2489</v>
      </c>
      <c r="F240" s="1852" t="s">
        <v>2490</v>
      </c>
      <c r="G240" s="1852" t="s">
        <v>2491</v>
      </c>
      <c r="H240" s="1852" t="s">
        <v>22</v>
      </c>
      <c r="I240" s="1852" t="s">
        <v>854</v>
      </c>
    </row>
    <row customHeight="1" ht="11.25">
      <c r="A241" s="1852" t="s">
        <v>2246</v>
      </c>
      <c r="B241" s="1852" t="s">
        <v>16</v>
      </c>
      <c r="C241" s="1852" t="s">
        <v>2492</v>
      </c>
      <c r="D241" s="1852" t="s">
        <v>2493</v>
      </c>
      <c r="E241" s="1852" t="s">
        <v>2494</v>
      </c>
      <c r="F241" s="1852" t="s">
        <v>2495</v>
      </c>
      <c r="G241" s="1852" t="s">
        <v>2496</v>
      </c>
      <c r="H241" s="1852" t="s">
        <v>22</v>
      </c>
      <c r="I241" s="1852" t="s">
        <v>854</v>
      </c>
    </row>
    <row customHeight="1" ht="11.25">
      <c r="A242" s="1852" t="s">
        <v>2246</v>
      </c>
      <c r="B242" s="1852" t="s">
        <v>16</v>
      </c>
      <c r="C242" s="1852" t="s">
        <v>2497</v>
      </c>
      <c r="D242" s="1852" t="s">
        <v>2498</v>
      </c>
      <c r="E242" s="1852" t="s">
        <v>2499</v>
      </c>
      <c r="F242" s="1852" t="s">
        <v>2269</v>
      </c>
      <c r="G242" s="1852" t="s">
        <v>2500</v>
      </c>
      <c r="H242" s="1852" t="s">
        <v>22</v>
      </c>
      <c r="I242" s="1852" t="s">
        <v>854</v>
      </c>
    </row>
    <row customHeight="1" ht="11.25">
      <c r="A243" s="1852" t="s">
        <v>2246</v>
      </c>
      <c r="B243" s="1852" t="s">
        <v>16</v>
      </c>
      <c r="C243" s="1852" t="s">
        <v>2501</v>
      </c>
      <c r="D243" s="1852" t="s">
        <v>2502</v>
      </c>
      <c r="E243" s="1852" t="s">
        <v>2503</v>
      </c>
      <c r="F243" s="1852" t="s">
        <v>2504</v>
      </c>
      <c r="G243" s="1852" t="s">
        <v>2505</v>
      </c>
      <c r="H243" s="1852" t="s">
        <v>22</v>
      </c>
      <c r="I243" s="1852" t="s">
        <v>854</v>
      </c>
    </row>
    <row customHeight="1" ht="11.25">
      <c r="A244" s="1852" t="s">
        <v>2246</v>
      </c>
      <c r="B244" s="1852" t="s">
        <v>16</v>
      </c>
      <c r="C244" s="1852" t="s">
        <v>2506</v>
      </c>
      <c r="D244" s="1852" t="s">
        <v>2507</v>
      </c>
      <c r="E244" s="1852" t="s">
        <v>2508</v>
      </c>
      <c r="F244" s="1852" t="s">
        <v>2344</v>
      </c>
      <c r="G244" s="1852" t="s">
        <v>2509</v>
      </c>
      <c r="H244" s="1852" t="s">
        <v>22</v>
      </c>
      <c r="I244" s="1852" t="s">
        <v>854</v>
      </c>
    </row>
    <row customHeight="1" ht="11.25">
      <c r="A245" s="1852" t="s">
        <v>2246</v>
      </c>
      <c r="B245" s="1852" t="s">
        <v>16</v>
      </c>
      <c r="C245" s="1852" t="s">
        <v>2847</v>
      </c>
      <c r="D245" s="1852" t="s">
        <v>2848</v>
      </c>
      <c r="E245" s="1852" t="s">
        <v>2849</v>
      </c>
      <c r="F245" s="1852" t="s">
        <v>2380</v>
      </c>
      <c r="G245" s="1852" t="s">
        <v>22</v>
      </c>
      <c r="H245" s="1852" t="s">
        <v>22</v>
      </c>
      <c r="I245" s="1852" t="s">
        <v>854</v>
      </c>
    </row>
    <row customHeight="1" ht="11.25">
      <c r="A246" s="1852" t="s">
        <v>2246</v>
      </c>
      <c r="B246" s="1852" t="s">
        <v>16</v>
      </c>
      <c r="C246" s="1852" t="s">
        <v>2850</v>
      </c>
      <c r="D246" s="1852" t="s">
        <v>2851</v>
      </c>
      <c r="E246" s="1852" t="s">
        <v>2852</v>
      </c>
      <c r="F246" s="1852" t="s">
        <v>2288</v>
      </c>
      <c r="G246" s="1852" t="s">
        <v>2853</v>
      </c>
      <c r="H246" s="1852" t="s">
        <v>22</v>
      </c>
      <c r="I246" s="1852" t="s">
        <v>854</v>
      </c>
    </row>
    <row customHeight="1" ht="11.25">
      <c r="A247" s="1852" t="s">
        <v>2246</v>
      </c>
      <c r="B247" s="1852" t="s">
        <v>16</v>
      </c>
      <c r="C247" s="1852" t="s">
        <v>2517</v>
      </c>
      <c r="D247" s="1852" t="s">
        <v>2518</v>
      </c>
      <c r="E247" s="1852" t="s">
        <v>2519</v>
      </c>
      <c r="F247" s="1852" t="s">
        <v>2520</v>
      </c>
      <c r="G247" s="1852" t="s">
        <v>22</v>
      </c>
      <c r="H247" s="1852" t="s">
        <v>22</v>
      </c>
      <c r="I247" s="1852" t="s">
        <v>854</v>
      </c>
    </row>
    <row customHeight="1" ht="11.25">
      <c r="A248" s="1852" t="s">
        <v>2246</v>
      </c>
      <c r="B248" s="1852" t="s">
        <v>16</v>
      </c>
      <c r="C248" s="1852" t="s">
        <v>2854</v>
      </c>
      <c r="D248" s="1852" t="s">
        <v>2855</v>
      </c>
      <c r="E248" s="1852" t="s">
        <v>2856</v>
      </c>
      <c r="F248" s="1852" t="s">
        <v>2481</v>
      </c>
      <c r="G248" s="1852" t="s">
        <v>22</v>
      </c>
      <c r="H248" s="1852" t="s">
        <v>22</v>
      </c>
      <c r="I248" s="1852" t="s">
        <v>854</v>
      </c>
    </row>
    <row customHeight="1" ht="11.25">
      <c r="A249" s="1852" t="s">
        <v>2246</v>
      </c>
      <c r="B249" s="1852" t="s">
        <v>16</v>
      </c>
      <c r="C249" s="1852" t="s">
        <v>2857</v>
      </c>
      <c r="D249" s="1852" t="s">
        <v>2858</v>
      </c>
      <c r="E249" s="1852" t="s">
        <v>2859</v>
      </c>
      <c r="F249" s="1852" t="s">
        <v>2264</v>
      </c>
      <c r="G249" s="1852" t="s">
        <v>22</v>
      </c>
      <c r="H249" s="1852" t="s">
        <v>22</v>
      </c>
      <c r="I249" s="1852" t="s">
        <v>854</v>
      </c>
    </row>
    <row customHeight="1" ht="11.25">
      <c r="A250" s="1852" t="s">
        <v>2246</v>
      </c>
      <c r="B250" s="1852" t="s">
        <v>16</v>
      </c>
      <c r="C250" s="1852" t="s">
        <v>2552</v>
      </c>
      <c r="D250" s="1852" t="s">
        <v>2553</v>
      </c>
      <c r="E250" s="1852" t="s">
        <v>2554</v>
      </c>
      <c r="F250" s="1852" t="s">
        <v>2310</v>
      </c>
      <c r="G250" s="1852" t="s">
        <v>2555</v>
      </c>
      <c r="H250" s="1852" t="s">
        <v>22</v>
      </c>
      <c r="I250" s="1852" t="s">
        <v>854</v>
      </c>
    </row>
    <row customHeight="1" ht="11.25">
      <c r="A251" s="1852" t="s">
        <v>2246</v>
      </c>
      <c r="B251" s="1852" t="s">
        <v>16</v>
      </c>
      <c r="C251" s="1852" t="s">
        <v>2860</v>
      </c>
      <c r="D251" s="1852" t="s">
        <v>2861</v>
      </c>
      <c r="E251" s="1852" t="s">
        <v>2862</v>
      </c>
      <c r="F251" s="1852" t="s">
        <v>2676</v>
      </c>
      <c r="G251" s="1852" t="s">
        <v>2863</v>
      </c>
      <c r="H251" s="1852" t="s">
        <v>22</v>
      </c>
      <c r="I251" s="1852" t="s">
        <v>854</v>
      </c>
    </row>
    <row customHeight="1" ht="11.25">
      <c r="A252" s="1852" t="s">
        <v>2246</v>
      </c>
      <c r="B252" s="1852" t="s">
        <v>16</v>
      </c>
      <c r="C252" s="1852" t="s">
        <v>2556</v>
      </c>
      <c r="D252" s="1852" t="s">
        <v>2557</v>
      </c>
      <c r="E252" s="1852" t="s">
        <v>2558</v>
      </c>
      <c r="F252" s="1852" t="s">
        <v>2259</v>
      </c>
      <c r="G252" s="1852" t="s">
        <v>2559</v>
      </c>
      <c r="H252" s="1852" t="s">
        <v>22</v>
      </c>
      <c r="I252" s="1852" t="s">
        <v>854</v>
      </c>
    </row>
    <row customHeight="1" ht="11.25">
      <c r="A253" s="1852" t="s">
        <v>2246</v>
      </c>
      <c r="B253" s="1852" t="s">
        <v>16</v>
      </c>
      <c r="C253" s="1852" t="s">
        <v>2864</v>
      </c>
      <c r="D253" s="1852" t="s">
        <v>2865</v>
      </c>
      <c r="E253" s="1852" t="s">
        <v>2866</v>
      </c>
      <c r="F253" s="1852" t="s">
        <v>2288</v>
      </c>
      <c r="G253" s="1852" t="s">
        <v>2867</v>
      </c>
      <c r="H253" s="1852" t="s">
        <v>22</v>
      </c>
      <c r="I253" s="1852" t="s">
        <v>854</v>
      </c>
    </row>
    <row customHeight="1" ht="11.25">
      <c r="A254" s="1852" t="s">
        <v>2246</v>
      </c>
      <c r="B254" s="1852" t="s">
        <v>16</v>
      </c>
      <c r="C254" s="1852" t="s">
        <v>2868</v>
      </c>
      <c r="D254" s="1852" t="s">
        <v>2869</v>
      </c>
      <c r="E254" s="1852" t="s">
        <v>2870</v>
      </c>
      <c r="F254" s="1852" t="s">
        <v>2288</v>
      </c>
      <c r="G254" s="1852" t="s">
        <v>22</v>
      </c>
      <c r="H254" s="1852" t="s">
        <v>22</v>
      </c>
      <c r="I254" s="1852" t="s">
        <v>854</v>
      </c>
    </row>
    <row customHeight="1" ht="11.25">
      <c r="A255" s="1852" t="s">
        <v>2246</v>
      </c>
      <c r="B255" s="1852" t="s">
        <v>16</v>
      </c>
      <c r="C255" s="1852" t="s">
        <v>2568</v>
      </c>
      <c r="D255" s="1852" t="s">
        <v>2569</v>
      </c>
      <c r="E255" s="1852" t="s">
        <v>2570</v>
      </c>
      <c r="F255" s="1852" t="s">
        <v>2571</v>
      </c>
      <c r="G255" s="1852" t="s">
        <v>22</v>
      </c>
      <c r="H255" s="1852" t="s">
        <v>22</v>
      </c>
      <c r="I255" s="1852" t="s">
        <v>854</v>
      </c>
    </row>
    <row customHeight="1" ht="11.25">
      <c r="A256" s="1852" t="s">
        <v>2246</v>
      </c>
      <c r="B256" s="1852" t="s">
        <v>16</v>
      </c>
      <c r="C256" s="1852" t="s">
        <v>2572</v>
      </c>
      <c r="D256" s="1852" t="s">
        <v>2573</v>
      </c>
      <c r="E256" s="1852" t="s">
        <v>2574</v>
      </c>
      <c r="F256" s="1852" t="s">
        <v>2340</v>
      </c>
      <c r="G256" s="1852" t="s">
        <v>22</v>
      </c>
      <c r="H256" s="1852" t="s">
        <v>22</v>
      </c>
      <c r="I256" s="1852" t="s">
        <v>854</v>
      </c>
    </row>
    <row customHeight="1" ht="11.25">
      <c r="A257" s="1852" t="s">
        <v>2246</v>
      </c>
      <c r="B257" s="1852" t="s">
        <v>16</v>
      </c>
      <c r="C257" s="1852" t="s">
        <v>2575</v>
      </c>
      <c r="D257" s="1852" t="s">
        <v>2576</v>
      </c>
      <c r="E257" s="1852" t="s">
        <v>2577</v>
      </c>
      <c r="F257" s="1852" t="s">
        <v>2490</v>
      </c>
      <c r="G257" s="1852" t="s">
        <v>2578</v>
      </c>
      <c r="H257" s="1852" t="s">
        <v>22</v>
      </c>
      <c r="I257" s="1852" t="s">
        <v>854</v>
      </c>
    </row>
    <row customHeight="1" ht="11.25">
      <c r="A258" s="1852" t="s">
        <v>2246</v>
      </c>
      <c r="B258" s="1852" t="s">
        <v>16</v>
      </c>
      <c r="C258" s="1852" t="s">
        <v>2871</v>
      </c>
      <c r="D258" s="1852" t="s">
        <v>2872</v>
      </c>
      <c r="E258" s="1852" t="s">
        <v>2873</v>
      </c>
      <c r="F258" s="1852" t="s">
        <v>2376</v>
      </c>
      <c r="G258" s="1852" t="s">
        <v>2874</v>
      </c>
      <c r="H258" s="1852" t="s">
        <v>22</v>
      </c>
      <c r="I258" s="1852" t="s">
        <v>854</v>
      </c>
    </row>
    <row customHeight="1" ht="11.25">
      <c r="A259" s="1852" t="s">
        <v>2246</v>
      </c>
      <c r="B259" s="1852" t="s">
        <v>16</v>
      </c>
      <c r="C259" s="1852" t="s">
        <v>2875</v>
      </c>
      <c r="D259" s="1852" t="s">
        <v>2876</v>
      </c>
      <c r="E259" s="1852" t="s">
        <v>2877</v>
      </c>
      <c r="F259" s="1852" t="s">
        <v>2326</v>
      </c>
      <c r="G259" s="1852" t="s">
        <v>22</v>
      </c>
      <c r="H259" s="1852" t="s">
        <v>22</v>
      </c>
      <c r="I259" s="1852" t="s">
        <v>854</v>
      </c>
    </row>
    <row customHeight="1" ht="11.25">
      <c r="A260" s="1852" t="s">
        <v>2246</v>
      </c>
      <c r="B260" s="1852" t="s">
        <v>16</v>
      </c>
      <c r="C260" s="1852" t="s">
        <v>2579</v>
      </c>
      <c r="D260" s="1852" t="s">
        <v>2580</v>
      </c>
      <c r="E260" s="1852" t="s">
        <v>2581</v>
      </c>
      <c r="F260" s="1852" t="s">
        <v>2486</v>
      </c>
      <c r="G260" s="1852" t="s">
        <v>2582</v>
      </c>
      <c r="H260" s="1852" t="s">
        <v>22</v>
      </c>
      <c r="I260" s="1852" t="s">
        <v>854</v>
      </c>
    </row>
    <row customHeight="1" ht="11.25">
      <c r="A261" s="1852" t="s">
        <v>2246</v>
      </c>
      <c r="B261" s="1852" t="s">
        <v>16</v>
      </c>
      <c r="C261" s="1852" t="s">
        <v>2878</v>
      </c>
      <c r="D261" s="1852" t="s">
        <v>2879</v>
      </c>
      <c r="E261" s="1852" t="s">
        <v>2880</v>
      </c>
      <c r="F261" s="1852" t="s">
        <v>2264</v>
      </c>
      <c r="G261" s="1852" t="s">
        <v>2881</v>
      </c>
      <c r="H261" s="1852" t="s">
        <v>22</v>
      </c>
      <c r="I261" s="1852" t="s">
        <v>854</v>
      </c>
    </row>
    <row customHeight="1" ht="11.25">
      <c r="A262" s="1852" t="s">
        <v>2246</v>
      </c>
      <c r="B262" s="1852" t="s">
        <v>16</v>
      </c>
      <c r="C262" s="1852" t="s">
        <v>2882</v>
      </c>
      <c r="D262" s="1852" t="s">
        <v>2883</v>
      </c>
      <c r="E262" s="1852" t="s">
        <v>2884</v>
      </c>
      <c r="F262" s="1852" t="s">
        <v>2274</v>
      </c>
      <c r="G262" s="1852" t="s">
        <v>2885</v>
      </c>
      <c r="H262" s="1852" t="s">
        <v>22</v>
      </c>
      <c r="I262" s="1852" t="s">
        <v>854</v>
      </c>
    </row>
    <row customHeight="1" ht="11.25">
      <c r="A263" s="1852" t="s">
        <v>2246</v>
      </c>
      <c r="B263" s="1852" t="s">
        <v>16</v>
      </c>
      <c r="C263" s="1852" t="s">
        <v>2886</v>
      </c>
      <c r="D263" s="1852" t="s">
        <v>2887</v>
      </c>
      <c r="E263" s="1852" t="s">
        <v>2888</v>
      </c>
      <c r="F263" s="1852" t="s">
        <v>2288</v>
      </c>
      <c r="G263" s="1852" t="s">
        <v>2889</v>
      </c>
      <c r="H263" s="1852" t="s">
        <v>22</v>
      </c>
      <c r="I263" s="1852" t="s">
        <v>854</v>
      </c>
    </row>
    <row customHeight="1" ht="11.25">
      <c r="A264" s="1852" t="s">
        <v>2246</v>
      </c>
      <c r="B264" s="1852" t="s">
        <v>16</v>
      </c>
      <c r="C264" s="1852" t="s">
        <v>2587</v>
      </c>
      <c r="D264" s="1852" t="s">
        <v>2588</v>
      </c>
      <c r="E264" s="1852" t="s">
        <v>2589</v>
      </c>
      <c r="F264" s="1852" t="s">
        <v>2371</v>
      </c>
      <c r="G264" s="1852" t="s">
        <v>2590</v>
      </c>
      <c r="H264" s="1852" t="s">
        <v>22</v>
      </c>
      <c r="I264" s="1852" t="s">
        <v>854</v>
      </c>
    </row>
    <row customHeight="1" ht="11.25">
      <c r="A265" s="1852" t="s">
        <v>2246</v>
      </c>
      <c r="B265" s="1852" t="s">
        <v>16</v>
      </c>
      <c r="C265" s="1852" t="s">
        <v>2598</v>
      </c>
      <c r="D265" s="1852" t="s">
        <v>2599</v>
      </c>
      <c r="E265" s="1852" t="s">
        <v>2600</v>
      </c>
      <c r="F265" s="1852" t="s">
        <v>2288</v>
      </c>
      <c r="G265" s="1852" t="s">
        <v>2601</v>
      </c>
      <c r="H265" s="1852" t="s">
        <v>22</v>
      </c>
      <c r="I265" s="1852" t="s">
        <v>854</v>
      </c>
    </row>
    <row customHeight="1" ht="11.25">
      <c r="A266" s="1852" t="s">
        <v>2246</v>
      </c>
      <c r="B266" s="1852" t="s">
        <v>16</v>
      </c>
      <c r="C266" s="1852" t="s">
        <v>2602</v>
      </c>
      <c r="D266" s="1852" t="s">
        <v>2603</v>
      </c>
      <c r="E266" s="1852" t="s">
        <v>2604</v>
      </c>
      <c r="F266" s="1852" t="s">
        <v>2393</v>
      </c>
      <c r="G266" s="1852" t="s">
        <v>2605</v>
      </c>
      <c r="H266" s="1852" t="s">
        <v>22</v>
      </c>
      <c r="I266" s="1852" t="s">
        <v>854</v>
      </c>
    </row>
    <row customHeight="1" ht="11.25">
      <c r="A267" s="1852" t="s">
        <v>2246</v>
      </c>
      <c r="B267" s="1852" t="s">
        <v>16</v>
      </c>
      <c r="C267" s="1852" t="s">
        <v>2613</v>
      </c>
      <c r="D267" s="1852" t="s">
        <v>2610</v>
      </c>
      <c r="E267" s="1852" t="s">
        <v>2611</v>
      </c>
      <c r="F267" s="1852" t="s">
        <v>2269</v>
      </c>
      <c r="G267" s="1852" t="s">
        <v>22</v>
      </c>
      <c r="H267" s="1852" t="s">
        <v>22</v>
      </c>
      <c r="I267" s="1852" t="s">
        <v>854</v>
      </c>
    </row>
    <row customHeight="1" ht="11.25">
      <c r="A268" s="1852" t="s">
        <v>2246</v>
      </c>
      <c r="B268" s="1852" t="s">
        <v>16</v>
      </c>
      <c r="C268" s="1852" t="s">
        <v>2890</v>
      </c>
      <c r="D268" s="1852" t="s">
        <v>2891</v>
      </c>
      <c r="E268" s="1852" t="s">
        <v>2892</v>
      </c>
      <c r="F268" s="1852" t="s">
        <v>2288</v>
      </c>
      <c r="G268" s="1852" t="s">
        <v>22</v>
      </c>
      <c r="H268" s="1852" t="s">
        <v>22</v>
      </c>
      <c r="I268" s="1852" t="s">
        <v>854</v>
      </c>
    </row>
    <row customHeight="1" ht="11.25">
      <c r="A269" s="1852" t="s">
        <v>2246</v>
      </c>
      <c r="B269" s="1852" t="s">
        <v>16</v>
      </c>
      <c r="C269" s="1852" t="s">
        <v>2893</v>
      </c>
      <c r="D269" s="1852" t="s">
        <v>2894</v>
      </c>
      <c r="E269" s="1852" t="s">
        <v>2895</v>
      </c>
      <c r="F269" s="1852" t="s">
        <v>2288</v>
      </c>
      <c r="G269" s="1852" t="s">
        <v>2896</v>
      </c>
      <c r="H269" s="1852" t="s">
        <v>22</v>
      </c>
      <c r="I269" s="1852" t="s">
        <v>854</v>
      </c>
    </row>
    <row customHeight="1" ht="11.25">
      <c r="A270" s="1852" t="s">
        <v>2246</v>
      </c>
      <c r="B270" s="1852" t="s">
        <v>16</v>
      </c>
      <c r="C270" s="1852" t="s">
        <v>2700</v>
      </c>
      <c r="D270" s="1852" t="s">
        <v>2701</v>
      </c>
      <c r="E270" s="1852" t="s">
        <v>2702</v>
      </c>
      <c r="F270" s="1852" t="s">
        <v>2310</v>
      </c>
      <c r="G270" s="1852" t="s">
        <v>22</v>
      </c>
      <c r="H270" s="1852" t="s">
        <v>22</v>
      </c>
      <c r="I270" s="1852" t="s">
        <v>854</v>
      </c>
    </row>
    <row customHeight="1" ht="11.25">
      <c r="A271" s="1852" t="s">
        <v>2246</v>
      </c>
      <c r="B271" s="1852" t="s">
        <v>16</v>
      </c>
      <c r="C271" s="1852" t="s">
        <v>2707</v>
      </c>
      <c r="D271" s="1852" t="s">
        <v>2708</v>
      </c>
      <c r="E271" s="1852" t="s">
        <v>2709</v>
      </c>
      <c r="F271" s="1852" t="s">
        <v>2259</v>
      </c>
      <c r="G271" s="1852" t="s">
        <v>22</v>
      </c>
      <c r="H271" s="1852" t="s">
        <v>22</v>
      </c>
      <c r="I271" s="1852" t="s">
        <v>854</v>
      </c>
    </row>
    <row customHeight="1" ht="11.25">
      <c r="A272" s="1852" t="s">
        <v>2246</v>
      </c>
      <c r="B272" s="1852" t="s">
        <v>16</v>
      </c>
      <c r="C272" s="1852" t="s">
        <v>2710</v>
      </c>
      <c r="D272" s="1852" t="s">
        <v>2711</v>
      </c>
      <c r="E272" s="1852" t="s">
        <v>2712</v>
      </c>
      <c r="F272" s="1852" t="s">
        <v>2698</v>
      </c>
      <c r="G272" s="1852" t="s">
        <v>22</v>
      </c>
      <c r="H272" s="1852" t="s">
        <v>22</v>
      </c>
      <c r="I272" s="1852" t="s">
        <v>854</v>
      </c>
    </row>
    <row customHeight="1" ht="11.25">
      <c r="A273" s="1852" t="s">
        <v>2246</v>
      </c>
      <c r="B273" s="1852" t="s">
        <v>16</v>
      </c>
      <c r="C273" s="1852" t="s">
        <v>2713</v>
      </c>
      <c r="D273" s="1852" t="s">
        <v>2714</v>
      </c>
      <c r="E273" s="1852" t="s">
        <v>2715</v>
      </c>
      <c r="F273" s="1852" t="s">
        <v>2716</v>
      </c>
      <c r="G273" s="1852" t="s">
        <v>2717</v>
      </c>
      <c r="H273" s="1852" t="s">
        <v>22</v>
      </c>
      <c r="I273" s="1852" t="s">
        <v>854</v>
      </c>
    </row>
    <row customHeight="1" ht="11.25">
      <c r="A274" s="1852" t="s">
        <v>2246</v>
      </c>
      <c r="B274" s="1852" t="s">
        <v>16</v>
      </c>
      <c r="C274" s="1852" t="s">
        <v>2897</v>
      </c>
      <c r="D274" s="1852" t="s">
        <v>2898</v>
      </c>
      <c r="E274" s="1852" t="s">
        <v>2899</v>
      </c>
      <c r="F274" s="1852" t="s">
        <v>2274</v>
      </c>
      <c r="G274" s="1852" t="s">
        <v>2900</v>
      </c>
      <c r="H274" s="1852" t="s">
        <v>22</v>
      </c>
      <c r="I274" s="1852" t="s">
        <v>854</v>
      </c>
    </row>
    <row customHeight="1" ht="11.25">
      <c r="A275" s="1852" t="s">
        <v>2246</v>
      </c>
      <c r="B275" s="1852" t="s">
        <v>16</v>
      </c>
      <c r="C275" s="1852" t="s">
        <v>2901</v>
      </c>
      <c r="D275" s="1852" t="s">
        <v>2902</v>
      </c>
      <c r="E275" s="1852" t="s">
        <v>2903</v>
      </c>
      <c r="F275" s="1852" t="s">
        <v>2904</v>
      </c>
      <c r="G275" s="1852" t="s">
        <v>2905</v>
      </c>
      <c r="H275" s="1852" t="s">
        <v>22</v>
      </c>
      <c r="I275" s="1852" t="s">
        <v>854</v>
      </c>
    </row>
    <row customHeight="1" ht="11.25">
      <c r="A276" s="1852" t="s">
        <v>2246</v>
      </c>
      <c r="B276" s="1852" t="s">
        <v>16</v>
      </c>
      <c r="C276" s="1852" t="s">
        <v>2740</v>
      </c>
      <c r="D276" s="1852" t="s">
        <v>2741</v>
      </c>
      <c r="E276" s="1852" t="s">
        <v>2742</v>
      </c>
      <c r="F276" s="1852" t="s">
        <v>2274</v>
      </c>
      <c r="G276" s="1852" t="s">
        <v>22</v>
      </c>
      <c r="H276" s="1852" t="s">
        <v>22</v>
      </c>
      <c r="I276" s="1852" t="s">
        <v>854</v>
      </c>
    </row>
    <row customHeight="1" ht="11.25">
      <c r="A277" s="1852" t="s">
        <v>2246</v>
      </c>
      <c r="B277" s="1852" t="s">
        <v>16</v>
      </c>
      <c r="C277" s="1852" t="s">
        <v>2766</v>
      </c>
      <c r="D277" s="1852" t="s">
        <v>2767</v>
      </c>
      <c r="E277" s="1852" t="s">
        <v>2292</v>
      </c>
      <c r="F277" s="1852" t="s">
        <v>2768</v>
      </c>
      <c r="G277" s="1852" t="s">
        <v>2769</v>
      </c>
      <c r="H277" s="1852" t="s">
        <v>22</v>
      </c>
      <c r="I277" s="1852" t="s">
        <v>854</v>
      </c>
    </row>
    <row customHeight="1" ht="11.25">
      <c r="A278" s="1852" t="s">
        <v>2246</v>
      </c>
      <c r="B278" s="1852" t="s">
        <v>16</v>
      </c>
      <c r="C278" s="1852" t="s">
        <v>2770</v>
      </c>
      <c r="D278" s="1852" t="s">
        <v>2767</v>
      </c>
      <c r="E278" s="1852" t="s">
        <v>2292</v>
      </c>
      <c r="F278" s="1852" t="s">
        <v>2771</v>
      </c>
      <c r="G278" s="1852" t="s">
        <v>2769</v>
      </c>
      <c r="H278" s="1852" t="s">
        <v>22</v>
      </c>
      <c r="I278" s="1852" t="s">
        <v>854</v>
      </c>
    </row>
    <row customHeight="1" ht="11.25">
      <c r="A279" s="1852" t="s">
        <v>2246</v>
      </c>
      <c r="B279" s="1852" t="s">
        <v>16</v>
      </c>
      <c r="C279" s="1852" t="s">
        <v>2772</v>
      </c>
      <c r="D279" s="1852" t="s">
        <v>2767</v>
      </c>
      <c r="E279" s="1852" t="s">
        <v>2292</v>
      </c>
      <c r="F279" s="1852" t="s">
        <v>2773</v>
      </c>
      <c r="G279" s="1852" t="s">
        <v>22</v>
      </c>
      <c r="H279" s="1852" t="s">
        <v>22</v>
      </c>
      <c r="I279" s="1852" t="s">
        <v>854</v>
      </c>
    </row>
    <row customHeight="1" ht="11.25">
      <c r="A280" s="1852" t="s">
        <v>2246</v>
      </c>
      <c r="B280" s="1852" t="s">
        <v>16</v>
      </c>
      <c r="C280" s="1852" t="s">
        <v>2906</v>
      </c>
      <c r="D280" s="1852" t="s">
        <v>2907</v>
      </c>
      <c r="E280" s="1852" t="s">
        <v>2908</v>
      </c>
      <c r="F280" s="1852" t="s">
        <v>2571</v>
      </c>
      <c r="G280" s="1852" t="s">
        <v>2909</v>
      </c>
      <c r="H280" s="1852" t="s">
        <v>22</v>
      </c>
      <c r="I280" s="1852" t="s">
        <v>854</v>
      </c>
    </row>
    <row customHeight="1" ht="11.25">
      <c r="A281" s="1852" t="s">
        <v>2246</v>
      </c>
      <c r="B281" s="1852" t="s">
        <v>16</v>
      </c>
      <c r="C281" s="1852" t="s">
        <v>2910</v>
      </c>
      <c r="D281" s="1852" t="s">
        <v>2911</v>
      </c>
      <c r="E281" s="1852" t="s">
        <v>2912</v>
      </c>
      <c r="F281" s="1852" t="s">
        <v>2259</v>
      </c>
      <c r="G281" s="1852" t="s">
        <v>2913</v>
      </c>
      <c r="H281" s="1852" t="s">
        <v>22</v>
      </c>
      <c r="I281" s="1852" t="s">
        <v>854</v>
      </c>
    </row>
    <row customHeight="1" ht="11.25">
      <c r="A282" s="1852" t="s">
        <v>2246</v>
      </c>
      <c r="B282" s="1852" t="s">
        <v>16</v>
      </c>
      <c r="C282" s="1852" t="s">
        <v>2914</v>
      </c>
      <c r="D282" s="1852" t="s">
        <v>2915</v>
      </c>
      <c r="E282" s="1852" t="s">
        <v>2916</v>
      </c>
      <c r="F282" s="1852" t="s">
        <v>2259</v>
      </c>
      <c r="G282" s="1852" t="s">
        <v>22</v>
      </c>
      <c r="H282" s="1852" t="s">
        <v>22</v>
      </c>
      <c r="I282" s="1852" t="s">
        <v>854</v>
      </c>
    </row>
    <row customHeight="1" ht="11.25">
      <c r="A283" s="1852" t="s">
        <v>2246</v>
      </c>
      <c r="B283" s="1852" t="s">
        <v>16</v>
      </c>
      <c r="C283" s="1852" t="s">
        <v>2917</v>
      </c>
      <c r="D283" s="1852" t="s">
        <v>2918</v>
      </c>
      <c r="E283" s="1852" t="s">
        <v>2919</v>
      </c>
      <c r="F283" s="1852" t="s">
        <v>2340</v>
      </c>
      <c r="G283" s="1852" t="s">
        <v>22</v>
      </c>
      <c r="H283" s="1852" t="s">
        <v>22</v>
      </c>
      <c r="I283" s="1852" t="s">
        <v>854</v>
      </c>
    </row>
    <row customHeight="1" ht="11.25">
      <c r="A284" s="1852" t="s">
        <v>2246</v>
      </c>
      <c r="B284" s="1852" t="s">
        <v>16</v>
      </c>
      <c r="C284" s="1852" t="s">
        <v>2920</v>
      </c>
      <c r="D284" s="1852" t="s">
        <v>2921</v>
      </c>
      <c r="E284" s="1852" t="s">
        <v>2922</v>
      </c>
      <c r="F284" s="1852" t="s">
        <v>2340</v>
      </c>
      <c r="G284" s="1852" t="s">
        <v>2923</v>
      </c>
      <c r="H284" s="1852" t="s">
        <v>22</v>
      </c>
      <c r="I284" s="1852" t="s">
        <v>854</v>
      </c>
    </row>
    <row customHeight="1" ht="11.25">
      <c r="A285" s="1852" t="s">
        <v>2246</v>
      </c>
      <c r="B285" s="1852" t="s">
        <v>16</v>
      </c>
      <c r="C285" s="1852" t="s">
        <v>2924</v>
      </c>
      <c r="D285" s="1852" t="s">
        <v>2925</v>
      </c>
      <c r="E285" s="1852" t="s">
        <v>2926</v>
      </c>
      <c r="F285" s="1852" t="s">
        <v>2340</v>
      </c>
      <c r="G285" s="1852" t="s">
        <v>2927</v>
      </c>
      <c r="H285" s="1852" t="s">
        <v>22</v>
      </c>
      <c r="I285" s="1852" t="s">
        <v>854</v>
      </c>
    </row>
    <row customHeight="1" ht="11.25">
      <c r="A286" s="1852" t="s">
        <v>2246</v>
      </c>
      <c r="B286" s="1852" t="s">
        <v>16</v>
      </c>
      <c r="C286" s="1852" t="s">
        <v>2928</v>
      </c>
      <c r="D286" s="1852" t="s">
        <v>2929</v>
      </c>
      <c r="E286" s="1852" t="s">
        <v>2930</v>
      </c>
      <c r="F286" s="1852" t="s">
        <v>2264</v>
      </c>
      <c r="G286" s="1852" t="s">
        <v>22</v>
      </c>
      <c r="H286" s="1852" t="s">
        <v>22</v>
      </c>
      <c r="I286" s="1852" t="s">
        <v>854</v>
      </c>
    </row>
    <row customHeight="1" ht="11.25">
      <c r="A287" s="1852" t="s">
        <v>2246</v>
      </c>
      <c r="B287" s="1852" t="s">
        <v>16</v>
      </c>
      <c r="C287" s="1852" t="s">
        <v>2931</v>
      </c>
      <c r="D287" s="1852" t="s">
        <v>2932</v>
      </c>
      <c r="E287" s="1852" t="s">
        <v>2933</v>
      </c>
      <c r="F287" s="1852" t="s">
        <v>2463</v>
      </c>
      <c r="G287" s="1852" t="s">
        <v>2934</v>
      </c>
      <c r="H287" s="1852" t="s">
        <v>22</v>
      </c>
      <c r="I287" s="1852" t="s">
        <v>854</v>
      </c>
    </row>
    <row customHeight="1" ht="11.25">
      <c r="A288" s="1852" t="s">
        <v>2246</v>
      </c>
      <c r="B288" s="1852" t="s">
        <v>16</v>
      </c>
      <c r="C288" s="1852" t="s">
        <v>2935</v>
      </c>
      <c r="D288" s="1852" t="s">
        <v>2936</v>
      </c>
      <c r="E288" s="1852" t="s">
        <v>2937</v>
      </c>
      <c r="F288" s="1852" t="s">
        <v>2938</v>
      </c>
      <c r="G288" s="1852" t="s">
        <v>2939</v>
      </c>
      <c r="H288" s="1852" t="s">
        <v>22</v>
      </c>
      <c r="I288" s="1852" t="s">
        <v>854</v>
      </c>
    </row>
    <row customHeight="1" ht="11.25">
      <c r="A289" s="1852" t="s">
        <v>2246</v>
      </c>
      <c r="B289" s="1852" t="s">
        <v>16</v>
      </c>
      <c r="C289" s="1852" t="s">
        <v>2940</v>
      </c>
      <c r="D289" s="1852" t="s">
        <v>2941</v>
      </c>
      <c r="E289" s="1852" t="s">
        <v>2942</v>
      </c>
      <c r="F289" s="1852" t="s">
        <v>2340</v>
      </c>
      <c r="G289" s="1852" t="s">
        <v>2943</v>
      </c>
      <c r="H289" s="1852" t="s">
        <v>22</v>
      </c>
      <c r="I289" s="1852" t="s">
        <v>854</v>
      </c>
    </row>
    <row customHeight="1" ht="11.25">
      <c r="A290" s="1852" t="s">
        <v>2246</v>
      </c>
      <c r="B290" s="1852" t="s">
        <v>16</v>
      </c>
      <c r="C290" s="1852" t="s">
        <v>2944</v>
      </c>
      <c r="D290" s="1852" t="s">
        <v>2945</v>
      </c>
      <c r="E290" s="1852" t="s">
        <v>2946</v>
      </c>
      <c r="F290" s="1852" t="s">
        <v>2448</v>
      </c>
      <c r="G290" s="1852" t="s">
        <v>22</v>
      </c>
      <c r="H290" s="1852" t="s">
        <v>22</v>
      </c>
      <c r="I290" s="1852" t="s">
        <v>854</v>
      </c>
    </row>
    <row customHeight="1" ht="11.25">
      <c r="A291" s="1852" t="s">
        <v>2246</v>
      </c>
      <c r="B291" s="1852" t="s">
        <v>16</v>
      </c>
      <c r="C291" s="1852" t="s">
        <v>2947</v>
      </c>
      <c r="D291" s="1852" t="s">
        <v>2948</v>
      </c>
      <c r="E291" s="1852" t="s">
        <v>2949</v>
      </c>
      <c r="F291" s="1852" t="s">
        <v>2340</v>
      </c>
      <c r="G291" s="1852" t="s">
        <v>22</v>
      </c>
      <c r="H291" s="1852" t="s">
        <v>22</v>
      </c>
      <c r="I291" s="1852" t="s">
        <v>854</v>
      </c>
    </row>
    <row customHeight="1" ht="11.25">
      <c r="A292" s="1852" t="s">
        <v>2246</v>
      </c>
      <c r="B292" s="1852" t="s">
        <v>16</v>
      </c>
      <c r="C292" s="1852" t="s">
        <v>2950</v>
      </c>
      <c r="D292" s="1852" t="s">
        <v>2951</v>
      </c>
      <c r="E292" s="1852" t="s">
        <v>2952</v>
      </c>
      <c r="F292" s="1852" t="s">
        <v>2264</v>
      </c>
      <c r="G292" s="1852" t="s">
        <v>2953</v>
      </c>
      <c r="H292" s="1852" t="s">
        <v>22</v>
      </c>
      <c r="I292" s="1852" t="s">
        <v>854</v>
      </c>
    </row>
    <row customHeight="1" ht="11.25">
      <c r="A293" s="1852" t="s">
        <v>2246</v>
      </c>
      <c r="B293" s="1852" t="s">
        <v>16</v>
      </c>
      <c r="C293" s="1852" t="s">
        <v>2774</v>
      </c>
      <c r="D293" s="1852" t="s">
        <v>2775</v>
      </c>
      <c r="E293" s="1852" t="s">
        <v>2776</v>
      </c>
      <c r="F293" s="1852" t="s">
        <v>2777</v>
      </c>
      <c r="G293" s="1852" t="s">
        <v>22</v>
      </c>
      <c r="H293" s="1852" t="s">
        <v>22</v>
      </c>
      <c r="I293" s="1852" t="s">
        <v>854</v>
      </c>
    </row>
    <row customHeight="1" ht="11.25">
      <c r="A294" s="1852" t="s">
        <v>2246</v>
      </c>
      <c r="B294" s="1852" t="s">
        <v>16</v>
      </c>
      <c r="C294" s="1852" t="s">
        <v>2954</v>
      </c>
      <c r="D294" s="1852" t="s">
        <v>2955</v>
      </c>
      <c r="E294" s="1852" t="s">
        <v>2956</v>
      </c>
      <c r="F294" s="1852" t="s">
        <v>2274</v>
      </c>
      <c r="G294" s="1852" t="s">
        <v>22</v>
      </c>
      <c r="H294" s="1852" t="s">
        <v>22</v>
      </c>
      <c r="I294" s="1852" t="s">
        <v>854</v>
      </c>
    </row>
    <row customHeight="1" ht="11.25">
      <c r="A295" s="1852" t="s">
        <v>2246</v>
      </c>
      <c r="B295" s="1852" t="s">
        <v>16</v>
      </c>
      <c r="C295" s="1852" t="s">
        <v>2957</v>
      </c>
      <c r="D295" s="1852" t="s">
        <v>2958</v>
      </c>
      <c r="E295" s="1852" t="s">
        <v>2959</v>
      </c>
      <c r="F295" s="1852" t="s">
        <v>2960</v>
      </c>
      <c r="G295" s="1852" t="s">
        <v>2961</v>
      </c>
      <c r="H295" s="1852" t="s">
        <v>22</v>
      </c>
      <c r="I295" s="1852" t="s">
        <v>854</v>
      </c>
    </row>
    <row customHeight="1" ht="11.25">
      <c r="A296" s="1852" t="s">
        <v>2246</v>
      </c>
      <c r="B296" s="1852" t="s">
        <v>16</v>
      </c>
      <c r="C296" s="1852" t="s">
        <v>2778</v>
      </c>
      <c r="D296" s="1852" t="s">
        <v>2779</v>
      </c>
      <c r="E296" s="1852" t="s">
        <v>2780</v>
      </c>
      <c r="F296" s="1852" t="s">
        <v>2781</v>
      </c>
      <c r="G296" s="1852" t="s">
        <v>22</v>
      </c>
      <c r="H296" s="1852" t="s">
        <v>22</v>
      </c>
      <c r="I296" s="1852" t="s">
        <v>854</v>
      </c>
    </row>
    <row customHeight="1" ht="11.25">
      <c r="A297" s="1852" t="s">
        <v>2246</v>
      </c>
      <c r="B297" s="1852" t="s">
        <v>16</v>
      </c>
      <c r="C297" s="1852" t="s">
        <v>2785</v>
      </c>
      <c r="D297" s="1852" t="s">
        <v>2786</v>
      </c>
      <c r="E297" s="1852" t="s">
        <v>2787</v>
      </c>
      <c r="F297" s="1852" t="s">
        <v>2481</v>
      </c>
      <c r="G297" s="1852" t="s">
        <v>2788</v>
      </c>
      <c r="H297" s="1852" t="s">
        <v>22</v>
      </c>
      <c r="I297" s="1852" t="s">
        <v>854</v>
      </c>
    </row>
    <row customHeight="1" ht="11.25">
      <c r="A298" s="1852" t="s">
        <v>2246</v>
      </c>
      <c r="B298" s="1852" t="s">
        <v>16</v>
      </c>
      <c r="C298" s="1852" t="s">
        <v>2792</v>
      </c>
      <c r="D298" s="1852" t="s">
        <v>2793</v>
      </c>
      <c r="E298" s="1852" t="s">
        <v>2794</v>
      </c>
      <c r="F298" s="1852" t="s">
        <v>2795</v>
      </c>
      <c r="G298" s="1852" t="s">
        <v>22</v>
      </c>
      <c r="H298" s="1852" t="s">
        <v>22</v>
      </c>
      <c r="I298" s="1852" t="s">
        <v>854</v>
      </c>
    </row>
    <row customHeight="1" ht="11.25">
      <c r="A299" s="1852" t="s">
        <v>2246</v>
      </c>
      <c r="B299" s="1852" t="s">
        <v>16</v>
      </c>
      <c r="C299" s="1852" t="s">
        <v>2247</v>
      </c>
      <c r="D299" s="1852" t="s">
        <v>2248</v>
      </c>
      <c r="E299" s="1852" t="s">
        <v>2249</v>
      </c>
      <c r="F299" s="1852" t="s">
        <v>2250</v>
      </c>
      <c r="G299" s="1852" t="s">
        <v>2251</v>
      </c>
      <c r="H299" s="1852" t="s">
        <v>22</v>
      </c>
      <c r="I299" s="1852" t="s">
        <v>907</v>
      </c>
    </row>
    <row customHeight="1" ht="11.25">
      <c r="A300" s="1852" t="s">
        <v>2246</v>
      </c>
      <c r="B300" s="1852" t="s">
        <v>16</v>
      </c>
      <c r="C300" s="1852" t="s">
        <v>2962</v>
      </c>
      <c r="D300" s="1852" t="s">
        <v>2963</v>
      </c>
      <c r="E300" s="1852" t="s">
        <v>2964</v>
      </c>
      <c r="F300" s="1852" t="s">
        <v>2417</v>
      </c>
      <c r="G300" s="1852" t="s">
        <v>2965</v>
      </c>
      <c r="H300" s="1852" t="s">
        <v>22</v>
      </c>
      <c r="I300" s="1852" t="s">
        <v>907</v>
      </c>
    </row>
    <row customHeight="1" ht="11.25">
      <c r="A301" s="1852" t="s">
        <v>2246</v>
      </c>
      <c r="B301" s="1852" t="s">
        <v>16</v>
      </c>
      <c r="C301" s="1852" t="s">
        <v>2266</v>
      </c>
      <c r="D301" s="1852" t="s">
        <v>2267</v>
      </c>
      <c r="E301" s="1852" t="s">
        <v>2268</v>
      </c>
      <c r="F301" s="1852" t="s">
        <v>2269</v>
      </c>
      <c r="G301" s="1852" t="s">
        <v>2270</v>
      </c>
      <c r="H301" s="1852" t="s">
        <v>22</v>
      </c>
      <c r="I301" s="1852" t="s">
        <v>907</v>
      </c>
    </row>
    <row customHeight="1" ht="11.25">
      <c r="A302" s="1852" t="s">
        <v>2246</v>
      </c>
      <c r="B302" s="1852" t="s">
        <v>16</v>
      </c>
      <c r="C302" s="1852" t="s">
        <v>2271</v>
      </c>
      <c r="D302" s="1852" t="s">
        <v>2272</v>
      </c>
      <c r="E302" s="1852" t="s">
        <v>2273</v>
      </c>
      <c r="F302" s="1852" t="s">
        <v>2274</v>
      </c>
      <c r="G302" s="1852" t="s">
        <v>2275</v>
      </c>
      <c r="H302" s="1852" t="s">
        <v>22</v>
      </c>
      <c r="I302" s="1852" t="s">
        <v>907</v>
      </c>
    </row>
    <row customHeight="1" ht="11.25">
      <c r="A303" s="1852" t="s">
        <v>2246</v>
      </c>
      <c r="B303" s="1852" t="s">
        <v>16</v>
      </c>
      <c r="C303" s="1852" t="s">
        <v>13</v>
      </c>
      <c r="D303" s="1852" t="s">
        <v>46</v>
      </c>
      <c r="E303" s="1852" t="s">
        <v>49</v>
      </c>
      <c r="F303" s="1852" t="s">
        <v>51</v>
      </c>
      <c r="G303" s="1852" t="s">
        <v>22</v>
      </c>
      <c r="H303" s="1852" t="s">
        <v>22</v>
      </c>
      <c r="I303" s="1852" t="s">
        <v>907</v>
      </c>
    </row>
    <row customHeight="1" ht="11.25">
      <c r="A304" s="1852" t="s">
        <v>2246</v>
      </c>
      <c r="B304" s="1852" t="s">
        <v>16</v>
      </c>
      <c r="C304" s="1852" t="s">
        <v>2285</v>
      </c>
      <c r="D304" s="1852" t="s">
        <v>2286</v>
      </c>
      <c r="E304" s="1852" t="s">
        <v>2287</v>
      </c>
      <c r="F304" s="1852" t="s">
        <v>2288</v>
      </c>
      <c r="G304" s="1852" t="s">
        <v>2289</v>
      </c>
      <c r="H304" s="1852" t="s">
        <v>22</v>
      </c>
      <c r="I304" s="1852" t="s">
        <v>907</v>
      </c>
    </row>
    <row customHeight="1" ht="11.25">
      <c r="A305" s="1852" t="s">
        <v>2246</v>
      </c>
      <c r="B305" s="1852" t="s">
        <v>16</v>
      </c>
      <c r="C305" s="1852" t="s">
        <v>22</v>
      </c>
      <c r="D305" s="1852" t="s">
        <v>2295</v>
      </c>
      <c r="E305" s="1852" t="s">
        <v>2296</v>
      </c>
      <c r="F305" s="1852" t="s">
        <v>2288</v>
      </c>
      <c r="G305" s="1852" t="s">
        <v>22</v>
      </c>
      <c r="H305" s="1852" t="s">
        <v>22</v>
      </c>
      <c r="I305" s="1852" t="s">
        <v>907</v>
      </c>
    </row>
    <row customHeight="1" ht="11.25">
      <c r="A306" s="1852" t="s">
        <v>2246</v>
      </c>
      <c r="B306" s="1852" t="s">
        <v>16</v>
      </c>
      <c r="C306" s="1852" t="s">
        <v>2803</v>
      </c>
      <c r="D306" s="1852" t="s">
        <v>2804</v>
      </c>
      <c r="E306" s="1852" t="s">
        <v>2805</v>
      </c>
      <c r="F306" s="1852" t="s">
        <v>2806</v>
      </c>
      <c r="G306" s="1852" t="s">
        <v>2807</v>
      </c>
      <c r="H306" s="1852" t="s">
        <v>22</v>
      </c>
      <c r="I306" s="1852" t="s">
        <v>907</v>
      </c>
    </row>
    <row customHeight="1" ht="11.25">
      <c r="A307" s="1852" t="s">
        <v>2246</v>
      </c>
      <c r="B307" s="1852" t="s">
        <v>16</v>
      </c>
      <c r="C307" s="1852" t="s">
        <v>2307</v>
      </c>
      <c r="D307" s="1852" t="s">
        <v>2308</v>
      </c>
      <c r="E307" s="1852" t="s">
        <v>2309</v>
      </c>
      <c r="F307" s="1852" t="s">
        <v>2310</v>
      </c>
      <c r="G307" s="1852" t="s">
        <v>22</v>
      </c>
      <c r="H307" s="1852" t="s">
        <v>22</v>
      </c>
      <c r="I307" s="1852" t="s">
        <v>907</v>
      </c>
    </row>
    <row customHeight="1" ht="11.25">
      <c r="A308" s="1852" t="s">
        <v>2246</v>
      </c>
      <c r="B308" s="1852" t="s">
        <v>16</v>
      </c>
      <c r="C308" s="1852" t="s">
        <v>2315</v>
      </c>
      <c r="D308" s="1852" t="s">
        <v>2316</v>
      </c>
      <c r="E308" s="1852" t="s">
        <v>2317</v>
      </c>
      <c r="F308" s="1852" t="s">
        <v>575</v>
      </c>
      <c r="G308" s="1852" t="s">
        <v>2318</v>
      </c>
      <c r="H308" s="1852" t="s">
        <v>22</v>
      </c>
      <c r="I308" s="1852" t="s">
        <v>907</v>
      </c>
    </row>
    <row customHeight="1" ht="11.25">
      <c r="A309" s="1852" t="s">
        <v>2246</v>
      </c>
      <c r="B309" s="1852" t="s">
        <v>16</v>
      </c>
      <c r="C309" s="1852" t="s">
        <v>2808</v>
      </c>
      <c r="D309" s="1852" t="s">
        <v>2809</v>
      </c>
      <c r="E309" s="1852" t="s">
        <v>2810</v>
      </c>
      <c r="F309" s="1852" t="s">
        <v>575</v>
      </c>
      <c r="G309" s="1852" t="s">
        <v>22</v>
      </c>
      <c r="H309" s="1852" t="s">
        <v>22</v>
      </c>
      <c r="I309" s="1852" t="s">
        <v>907</v>
      </c>
    </row>
    <row customHeight="1" ht="11.25">
      <c r="A310" s="1852" t="s">
        <v>2246</v>
      </c>
      <c r="B310" s="1852" t="s">
        <v>16</v>
      </c>
      <c r="C310" s="1852" t="s">
        <v>2319</v>
      </c>
      <c r="D310" s="1852" t="s">
        <v>2320</v>
      </c>
      <c r="E310" s="1852" t="s">
        <v>2321</v>
      </c>
      <c r="F310" s="1852" t="s">
        <v>575</v>
      </c>
      <c r="G310" s="1852" t="s">
        <v>2322</v>
      </c>
      <c r="H310" s="1852" t="s">
        <v>22</v>
      </c>
      <c r="I310" s="1852" t="s">
        <v>907</v>
      </c>
    </row>
    <row customHeight="1" ht="11.25">
      <c r="A311" s="1852" t="s">
        <v>2246</v>
      </c>
      <c r="B311" s="1852" t="s">
        <v>16</v>
      </c>
      <c r="C311" s="1852" t="s">
        <v>2327</v>
      </c>
      <c r="D311" s="1852" t="s">
        <v>2328</v>
      </c>
      <c r="E311" s="1852" t="s">
        <v>2329</v>
      </c>
      <c r="F311" s="1852" t="s">
        <v>2274</v>
      </c>
      <c r="G311" s="1852" t="s">
        <v>2330</v>
      </c>
      <c r="H311" s="1852" t="s">
        <v>22</v>
      </c>
      <c r="I311" s="1852" t="s">
        <v>907</v>
      </c>
    </row>
    <row customHeight="1" ht="11.25">
      <c r="A312" s="1852" t="s">
        <v>2246</v>
      </c>
      <c r="B312" s="1852" t="s">
        <v>16</v>
      </c>
      <c r="C312" s="1852" t="s">
        <v>2331</v>
      </c>
      <c r="D312" s="1852" t="s">
        <v>2332</v>
      </c>
      <c r="E312" s="1852" t="s">
        <v>2333</v>
      </c>
      <c r="F312" s="1852" t="s">
        <v>2274</v>
      </c>
      <c r="G312" s="1852" t="s">
        <v>22</v>
      </c>
      <c r="H312" s="1852" t="s">
        <v>22</v>
      </c>
      <c r="I312" s="1852" t="s">
        <v>907</v>
      </c>
    </row>
    <row customHeight="1" ht="11.25">
      <c r="A313" s="1852" t="s">
        <v>2246</v>
      </c>
      <c r="B313" s="1852" t="s">
        <v>16</v>
      </c>
      <c r="C313" s="1852" t="s">
        <v>2334</v>
      </c>
      <c r="D313" s="1852" t="s">
        <v>2335</v>
      </c>
      <c r="E313" s="1852" t="s">
        <v>2336</v>
      </c>
      <c r="F313" s="1852" t="s">
        <v>2288</v>
      </c>
      <c r="G313" s="1852" t="s">
        <v>22</v>
      </c>
      <c r="H313" s="1852" t="s">
        <v>22</v>
      </c>
      <c r="I313" s="1852" t="s">
        <v>907</v>
      </c>
    </row>
    <row customHeight="1" ht="11.25">
      <c r="A314" s="1852" t="s">
        <v>2246</v>
      </c>
      <c r="B314" s="1852" t="s">
        <v>16</v>
      </c>
      <c r="C314" s="1852" t="s">
        <v>2814</v>
      </c>
      <c r="D314" s="1852" t="s">
        <v>2815</v>
      </c>
      <c r="E314" s="1852" t="s">
        <v>2816</v>
      </c>
      <c r="F314" s="1852" t="s">
        <v>2676</v>
      </c>
      <c r="G314" s="1852" t="s">
        <v>22</v>
      </c>
      <c r="H314" s="1852" t="s">
        <v>22</v>
      </c>
      <c r="I314" s="1852" t="s">
        <v>907</v>
      </c>
    </row>
    <row customHeight="1" ht="11.25">
      <c r="A315" s="1852" t="s">
        <v>2246</v>
      </c>
      <c r="B315" s="1852" t="s">
        <v>16</v>
      </c>
      <c r="C315" s="1852" t="s">
        <v>2381</v>
      </c>
      <c r="D315" s="1852" t="s">
        <v>2382</v>
      </c>
      <c r="E315" s="1852" t="s">
        <v>2383</v>
      </c>
      <c r="F315" s="1852" t="s">
        <v>2255</v>
      </c>
      <c r="G315" s="1852" t="s">
        <v>2384</v>
      </c>
      <c r="H315" s="1852" t="s">
        <v>22</v>
      </c>
      <c r="I315" s="1852" t="s">
        <v>907</v>
      </c>
    </row>
    <row customHeight="1" ht="11.25">
      <c r="A316" s="1852" t="s">
        <v>2246</v>
      </c>
      <c r="B316" s="1852" t="s">
        <v>16</v>
      </c>
      <c r="C316" s="1852" t="s">
        <v>2385</v>
      </c>
      <c r="D316" s="1852" t="s">
        <v>2386</v>
      </c>
      <c r="E316" s="1852" t="s">
        <v>2387</v>
      </c>
      <c r="F316" s="1852" t="s">
        <v>2388</v>
      </c>
      <c r="G316" s="1852" t="s">
        <v>2389</v>
      </c>
      <c r="H316" s="1852" t="s">
        <v>22</v>
      </c>
      <c r="I316" s="1852" t="s">
        <v>907</v>
      </c>
    </row>
    <row customHeight="1" ht="11.25">
      <c r="A317" s="1852" t="s">
        <v>2246</v>
      </c>
      <c r="B317" s="1852" t="s">
        <v>16</v>
      </c>
      <c r="C317" s="1852" t="s">
        <v>2829</v>
      </c>
      <c r="D317" s="1852" t="s">
        <v>2830</v>
      </c>
      <c r="E317" s="1852" t="s">
        <v>2831</v>
      </c>
      <c r="F317" s="1852" t="s">
        <v>2520</v>
      </c>
      <c r="G317" s="1852" t="s">
        <v>2832</v>
      </c>
      <c r="H317" s="1852" t="s">
        <v>22</v>
      </c>
      <c r="I317" s="1852" t="s">
        <v>907</v>
      </c>
    </row>
    <row customHeight="1" ht="11.25">
      <c r="A318" s="1852" t="s">
        <v>2246</v>
      </c>
      <c r="B318" s="1852" t="s">
        <v>16</v>
      </c>
      <c r="C318" s="1852" t="s">
        <v>2395</v>
      </c>
      <c r="D318" s="1852" t="s">
        <v>2396</v>
      </c>
      <c r="E318" s="1852" t="s">
        <v>2397</v>
      </c>
      <c r="F318" s="1852" t="s">
        <v>2326</v>
      </c>
      <c r="G318" s="1852" t="s">
        <v>2398</v>
      </c>
      <c r="H318" s="1852" t="s">
        <v>22</v>
      </c>
      <c r="I318" s="1852" t="s">
        <v>907</v>
      </c>
    </row>
    <row customHeight="1" ht="11.25">
      <c r="A319" s="1852" t="s">
        <v>2246</v>
      </c>
      <c r="B319" s="1852" t="s">
        <v>16</v>
      </c>
      <c r="C319" s="1852" t="s">
        <v>2399</v>
      </c>
      <c r="D319" s="1852" t="s">
        <v>2400</v>
      </c>
      <c r="E319" s="1852" t="s">
        <v>2401</v>
      </c>
      <c r="F319" s="1852" t="s">
        <v>2402</v>
      </c>
      <c r="G319" s="1852" t="s">
        <v>2403</v>
      </c>
      <c r="H319" s="1852" t="s">
        <v>22</v>
      </c>
      <c r="I319" s="1852" t="s">
        <v>907</v>
      </c>
    </row>
    <row customHeight="1" ht="11.25">
      <c r="A320" s="1852" t="s">
        <v>2246</v>
      </c>
      <c r="B320" s="1852" t="s">
        <v>16</v>
      </c>
      <c r="C320" s="1852" t="s">
        <v>2833</v>
      </c>
      <c r="D320" s="1852" t="s">
        <v>2834</v>
      </c>
      <c r="E320" s="1852" t="s">
        <v>2835</v>
      </c>
      <c r="F320" s="1852" t="s">
        <v>2344</v>
      </c>
      <c r="G320" s="1852" t="s">
        <v>2836</v>
      </c>
      <c r="H320" s="1852" t="s">
        <v>22</v>
      </c>
      <c r="I320" s="1852" t="s">
        <v>907</v>
      </c>
    </row>
    <row customHeight="1" ht="11.25">
      <c r="A321" s="1852" t="s">
        <v>2246</v>
      </c>
      <c r="B321" s="1852" t="s">
        <v>16</v>
      </c>
      <c r="C321" s="1852" t="s">
        <v>2424</v>
      </c>
      <c r="D321" s="1852" t="s">
        <v>2425</v>
      </c>
      <c r="E321" s="1852" t="s">
        <v>2426</v>
      </c>
      <c r="F321" s="1852" t="s">
        <v>2427</v>
      </c>
      <c r="G321" s="1852" t="s">
        <v>2428</v>
      </c>
      <c r="H321" s="1852" t="s">
        <v>22</v>
      </c>
      <c r="I321" s="1852" t="s">
        <v>907</v>
      </c>
    </row>
    <row customHeight="1" ht="11.25">
      <c r="A322" s="1852" t="s">
        <v>2246</v>
      </c>
      <c r="B322" s="1852" t="s">
        <v>16</v>
      </c>
      <c r="C322" s="1852" t="s">
        <v>2442</v>
      </c>
      <c r="D322" s="1852" t="s">
        <v>2443</v>
      </c>
      <c r="E322" s="1852" t="s">
        <v>2444</v>
      </c>
      <c r="F322" s="1852" t="s">
        <v>2259</v>
      </c>
      <c r="G322" s="1852" t="s">
        <v>22</v>
      </c>
      <c r="H322" s="1852" t="s">
        <v>22</v>
      </c>
      <c r="I322" s="1852" t="s">
        <v>907</v>
      </c>
    </row>
    <row customHeight="1" ht="11.25">
      <c r="A323" s="1852" t="s">
        <v>2246</v>
      </c>
      <c r="B323" s="1852" t="s">
        <v>16</v>
      </c>
      <c r="C323" s="1852" t="s">
        <v>2445</v>
      </c>
      <c r="D323" s="1852" t="s">
        <v>2446</v>
      </c>
      <c r="E323" s="1852" t="s">
        <v>2447</v>
      </c>
      <c r="F323" s="1852" t="s">
        <v>2448</v>
      </c>
      <c r="G323" s="1852" t="s">
        <v>22</v>
      </c>
      <c r="H323" s="1852" t="s">
        <v>22</v>
      </c>
      <c r="I323" s="1852" t="s">
        <v>907</v>
      </c>
    </row>
    <row customHeight="1" ht="11.25">
      <c r="A324" s="1852" t="s">
        <v>2246</v>
      </c>
      <c r="B324" s="1852" t="s">
        <v>16</v>
      </c>
      <c r="C324" s="1852" t="s">
        <v>2966</v>
      </c>
      <c r="D324" s="1852" t="s">
        <v>2967</v>
      </c>
      <c r="E324" s="1852" t="s">
        <v>2968</v>
      </c>
      <c r="F324" s="1852" t="s">
        <v>2571</v>
      </c>
      <c r="G324" s="1852" t="s">
        <v>2969</v>
      </c>
      <c r="H324" s="1852" t="s">
        <v>22</v>
      </c>
      <c r="I324" s="1852" t="s">
        <v>907</v>
      </c>
    </row>
    <row customHeight="1" ht="11.25">
      <c r="A325" s="1852" t="s">
        <v>2246</v>
      </c>
      <c r="B325" s="1852" t="s">
        <v>16</v>
      </c>
      <c r="C325" s="1852" t="s">
        <v>2449</v>
      </c>
      <c r="D325" s="1852" t="s">
        <v>2450</v>
      </c>
      <c r="E325" s="1852" t="s">
        <v>2451</v>
      </c>
      <c r="F325" s="1852" t="s">
        <v>2274</v>
      </c>
      <c r="G325" s="1852" t="s">
        <v>22</v>
      </c>
      <c r="H325" s="1852" t="s">
        <v>22</v>
      </c>
      <c r="I325" s="1852" t="s">
        <v>907</v>
      </c>
    </row>
    <row customHeight="1" ht="11.25">
      <c r="A326" s="1852" t="s">
        <v>2246</v>
      </c>
      <c r="B326" s="1852" t="s">
        <v>16</v>
      </c>
      <c r="C326" s="1852" t="s">
        <v>2452</v>
      </c>
      <c r="D326" s="1852" t="s">
        <v>2453</v>
      </c>
      <c r="E326" s="1852" t="s">
        <v>2454</v>
      </c>
      <c r="F326" s="1852" t="s">
        <v>2448</v>
      </c>
      <c r="G326" s="1852" t="s">
        <v>22</v>
      </c>
      <c r="H326" s="1852" t="s">
        <v>22</v>
      </c>
      <c r="I326" s="1852" t="s">
        <v>907</v>
      </c>
    </row>
    <row customHeight="1" ht="11.25">
      <c r="A327" s="1852" t="s">
        <v>2246</v>
      </c>
      <c r="B327" s="1852" t="s">
        <v>16</v>
      </c>
      <c r="C327" s="1852" t="s">
        <v>2837</v>
      </c>
      <c r="D327" s="1852" t="s">
        <v>2838</v>
      </c>
      <c r="E327" s="1852" t="s">
        <v>2839</v>
      </c>
      <c r="F327" s="1852" t="s">
        <v>2371</v>
      </c>
      <c r="G327" s="1852" t="s">
        <v>22</v>
      </c>
      <c r="H327" s="1852" t="s">
        <v>22</v>
      </c>
      <c r="I327" s="1852" t="s">
        <v>907</v>
      </c>
    </row>
    <row customHeight="1" ht="11.25">
      <c r="A328" s="1852" t="s">
        <v>2246</v>
      </c>
      <c r="B328" s="1852" t="s">
        <v>16</v>
      </c>
      <c r="C328" s="1852" t="s">
        <v>2840</v>
      </c>
      <c r="D328" s="1852" t="s">
        <v>2841</v>
      </c>
      <c r="E328" s="1852" t="s">
        <v>2842</v>
      </c>
      <c r="F328" s="1852" t="s">
        <v>2495</v>
      </c>
      <c r="G328" s="1852" t="s">
        <v>22</v>
      </c>
      <c r="H328" s="1852" t="s">
        <v>22</v>
      </c>
      <c r="I328" s="1852" t="s">
        <v>907</v>
      </c>
    </row>
    <row customHeight="1" ht="11.25">
      <c r="A329" s="1852" t="s">
        <v>2246</v>
      </c>
      <c r="B329" s="1852" t="s">
        <v>16</v>
      </c>
      <c r="C329" s="1852" t="s">
        <v>2464</v>
      </c>
      <c r="D329" s="1852" t="s">
        <v>2465</v>
      </c>
      <c r="E329" s="1852" t="s">
        <v>2466</v>
      </c>
      <c r="F329" s="1852" t="s">
        <v>2264</v>
      </c>
      <c r="G329" s="1852" t="s">
        <v>2467</v>
      </c>
      <c r="H329" s="1852" t="s">
        <v>22</v>
      </c>
      <c r="I329" s="1852" t="s">
        <v>907</v>
      </c>
    </row>
    <row customHeight="1" ht="11.25">
      <c r="A330" s="1852" t="s">
        <v>2246</v>
      </c>
      <c r="B330" s="1852" t="s">
        <v>16</v>
      </c>
      <c r="C330" s="1852" t="s">
        <v>2471</v>
      </c>
      <c r="D330" s="1852" t="s">
        <v>2472</v>
      </c>
      <c r="E330" s="1852" t="s">
        <v>2473</v>
      </c>
      <c r="F330" s="1852" t="s">
        <v>2371</v>
      </c>
      <c r="G330" s="1852" t="s">
        <v>2474</v>
      </c>
      <c r="H330" s="1852" t="s">
        <v>22</v>
      </c>
      <c r="I330" s="1852" t="s">
        <v>907</v>
      </c>
    </row>
    <row customHeight="1" ht="11.25">
      <c r="A331" s="1852" t="s">
        <v>2246</v>
      </c>
      <c r="B331" s="1852" t="s">
        <v>16</v>
      </c>
      <c r="C331" s="1852" t="s">
        <v>2843</v>
      </c>
      <c r="D331" s="1852" t="s">
        <v>2844</v>
      </c>
      <c r="E331" s="1852" t="s">
        <v>2845</v>
      </c>
      <c r="F331" s="1852" t="s">
        <v>2448</v>
      </c>
      <c r="G331" s="1852" t="s">
        <v>2846</v>
      </c>
      <c r="H331" s="1852" t="s">
        <v>22</v>
      </c>
      <c r="I331" s="1852" t="s">
        <v>907</v>
      </c>
    </row>
    <row customHeight="1" ht="11.25">
      <c r="A332" s="1852" t="s">
        <v>2246</v>
      </c>
      <c r="B332" s="1852" t="s">
        <v>16</v>
      </c>
      <c r="C332" s="1852" t="s">
        <v>2475</v>
      </c>
      <c r="D332" s="1852" t="s">
        <v>2476</v>
      </c>
      <c r="E332" s="1852" t="s">
        <v>2477</v>
      </c>
      <c r="F332" s="1852" t="s">
        <v>2264</v>
      </c>
      <c r="G332" s="1852" t="s">
        <v>22</v>
      </c>
      <c r="H332" s="1852" t="s">
        <v>22</v>
      </c>
      <c r="I332" s="1852" t="s">
        <v>907</v>
      </c>
    </row>
    <row customHeight="1" ht="11.25">
      <c r="A333" s="1852" t="s">
        <v>2246</v>
      </c>
      <c r="B333" s="1852" t="s">
        <v>16</v>
      </c>
      <c r="C333" s="1852" t="s">
        <v>2478</v>
      </c>
      <c r="D333" s="1852" t="s">
        <v>2479</v>
      </c>
      <c r="E333" s="1852" t="s">
        <v>2480</v>
      </c>
      <c r="F333" s="1852" t="s">
        <v>2481</v>
      </c>
      <c r="G333" s="1852" t="s">
        <v>2482</v>
      </c>
      <c r="H333" s="1852" t="s">
        <v>22</v>
      </c>
      <c r="I333" s="1852" t="s">
        <v>907</v>
      </c>
    </row>
    <row customHeight="1" ht="11.25">
      <c r="A334" s="1852" t="s">
        <v>2246</v>
      </c>
      <c r="B334" s="1852" t="s">
        <v>16</v>
      </c>
      <c r="C334" s="1852" t="s">
        <v>2483</v>
      </c>
      <c r="D334" s="1852" t="s">
        <v>2484</v>
      </c>
      <c r="E334" s="1852" t="s">
        <v>2485</v>
      </c>
      <c r="F334" s="1852" t="s">
        <v>2486</v>
      </c>
      <c r="G334" s="1852" t="s">
        <v>22</v>
      </c>
      <c r="H334" s="1852" t="s">
        <v>22</v>
      </c>
      <c r="I334" s="1852" t="s">
        <v>907</v>
      </c>
    </row>
    <row customHeight="1" ht="11.25">
      <c r="A335" s="1852" t="s">
        <v>2246</v>
      </c>
      <c r="B335" s="1852" t="s">
        <v>16</v>
      </c>
      <c r="C335" s="1852" t="s">
        <v>2487</v>
      </c>
      <c r="D335" s="1852" t="s">
        <v>2488</v>
      </c>
      <c r="E335" s="1852" t="s">
        <v>2489</v>
      </c>
      <c r="F335" s="1852" t="s">
        <v>2490</v>
      </c>
      <c r="G335" s="1852" t="s">
        <v>2491</v>
      </c>
      <c r="H335" s="1852" t="s">
        <v>22</v>
      </c>
      <c r="I335" s="1852" t="s">
        <v>907</v>
      </c>
    </row>
    <row customHeight="1" ht="11.25">
      <c r="A336" s="1852" t="s">
        <v>2246</v>
      </c>
      <c r="B336" s="1852" t="s">
        <v>16</v>
      </c>
      <c r="C336" s="1852" t="s">
        <v>2492</v>
      </c>
      <c r="D336" s="1852" t="s">
        <v>2493</v>
      </c>
      <c r="E336" s="1852" t="s">
        <v>2494</v>
      </c>
      <c r="F336" s="1852" t="s">
        <v>2495</v>
      </c>
      <c r="G336" s="1852" t="s">
        <v>2496</v>
      </c>
      <c r="H336" s="1852" t="s">
        <v>22</v>
      </c>
      <c r="I336" s="1852" t="s">
        <v>907</v>
      </c>
    </row>
    <row customHeight="1" ht="11.25">
      <c r="A337" s="1852" t="s">
        <v>2246</v>
      </c>
      <c r="B337" s="1852" t="s">
        <v>16</v>
      </c>
      <c r="C337" s="1852" t="s">
        <v>2497</v>
      </c>
      <c r="D337" s="1852" t="s">
        <v>2498</v>
      </c>
      <c r="E337" s="1852" t="s">
        <v>2499</v>
      </c>
      <c r="F337" s="1852" t="s">
        <v>2269</v>
      </c>
      <c r="G337" s="1852" t="s">
        <v>2500</v>
      </c>
      <c r="H337" s="1852" t="s">
        <v>22</v>
      </c>
      <c r="I337" s="1852" t="s">
        <v>907</v>
      </c>
    </row>
    <row customHeight="1" ht="11.25">
      <c r="A338" s="1852" t="s">
        <v>2246</v>
      </c>
      <c r="B338" s="1852" t="s">
        <v>16</v>
      </c>
      <c r="C338" s="1852" t="s">
        <v>2501</v>
      </c>
      <c r="D338" s="1852" t="s">
        <v>2502</v>
      </c>
      <c r="E338" s="1852" t="s">
        <v>2503</v>
      </c>
      <c r="F338" s="1852" t="s">
        <v>2504</v>
      </c>
      <c r="G338" s="1852" t="s">
        <v>2505</v>
      </c>
      <c r="H338" s="1852" t="s">
        <v>22</v>
      </c>
      <c r="I338" s="1852" t="s">
        <v>907</v>
      </c>
    </row>
    <row customHeight="1" ht="11.25">
      <c r="A339" s="1852" t="s">
        <v>2246</v>
      </c>
      <c r="B339" s="1852" t="s">
        <v>16</v>
      </c>
      <c r="C339" s="1852" t="s">
        <v>2506</v>
      </c>
      <c r="D339" s="1852" t="s">
        <v>2507</v>
      </c>
      <c r="E339" s="1852" t="s">
        <v>2508</v>
      </c>
      <c r="F339" s="1852" t="s">
        <v>2344</v>
      </c>
      <c r="G339" s="1852" t="s">
        <v>2509</v>
      </c>
      <c r="H339" s="1852" t="s">
        <v>22</v>
      </c>
      <c r="I339" s="1852" t="s">
        <v>907</v>
      </c>
    </row>
    <row customHeight="1" ht="11.25">
      <c r="A340" s="1852" t="s">
        <v>2246</v>
      </c>
      <c r="B340" s="1852" t="s">
        <v>16</v>
      </c>
      <c r="C340" s="1852" t="s">
        <v>2847</v>
      </c>
      <c r="D340" s="1852" t="s">
        <v>2848</v>
      </c>
      <c r="E340" s="1852" t="s">
        <v>2849</v>
      </c>
      <c r="F340" s="1852" t="s">
        <v>2380</v>
      </c>
      <c r="G340" s="1852" t="s">
        <v>22</v>
      </c>
      <c r="H340" s="1852" t="s">
        <v>22</v>
      </c>
      <c r="I340" s="1852" t="s">
        <v>907</v>
      </c>
    </row>
    <row customHeight="1" ht="11.25">
      <c r="A341" s="1852" t="s">
        <v>2246</v>
      </c>
      <c r="B341" s="1852" t="s">
        <v>16</v>
      </c>
      <c r="C341" s="1852" t="s">
        <v>2850</v>
      </c>
      <c r="D341" s="1852" t="s">
        <v>2851</v>
      </c>
      <c r="E341" s="1852" t="s">
        <v>2852</v>
      </c>
      <c r="F341" s="1852" t="s">
        <v>2288</v>
      </c>
      <c r="G341" s="1852" t="s">
        <v>2853</v>
      </c>
      <c r="H341" s="1852" t="s">
        <v>22</v>
      </c>
      <c r="I341" s="1852" t="s">
        <v>907</v>
      </c>
    </row>
    <row customHeight="1" ht="11.25">
      <c r="A342" s="1852" t="s">
        <v>2246</v>
      </c>
      <c r="B342" s="1852" t="s">
        <v>16</v>
      </c>
      <c r="C342" s="1852" t="s">
        <v>2860</v>
      </c>
      <c r="D342" s="1852" t="s">
        <v>2861</v>
      </c>
      <c r="E342" s="1852" t="s">
        <v>2862</v>
      </c>
      <c r="F342" s="1852" t="s">
        <v>2676</v>
      </c>
      <c r="G342" s="1852" t="s">
        <v>2863</v>
      </c>
      <c r="H342" s="1852" t="s">
        <v>22</v>
      </c>
      <c r="I342" s="1852" t="s">
        <v>907</v>
      </c>
    </row>
    <row customHeight="1" ht="11.25">
      <c r="A343" s="1852" t="s">
        <v>2246</v>
      </c>
      <c r="B343" s="1852" t="s">
        <v>16</v>
      </c>
      <c r="C343" s="1852" t="s">
        <v>2556</v>
      </c>
      <c r="D343" s="1852" t="s">
        <v>2557</v>
      </c>
      <c r="E343" s="1852" t="s">
        <v>2558</v>
      </c>
      <c r="F343" s="1852" t="s">
        <v>2259</v>
      </c>
      <c r="G343" s="1852" t="s">
        <v>2559</v>
      </c>
      <c r="H343" s="1852" t="s">
        <v>22</v>
      </c>
      <c r="I343" s="1852" t="s">
        <v>907</v>
      </c>
    </row>
    <row customHeight="1" ht="11.25">
      <c r="A344" s="1852" t="s">
        <v>2246</v>
      </c>
      <c r="B344" s="1852" t="s">
        <v>16</v>
      </c>
      <c r="C344" s="1852" t="s">
        <v>2864</v>
      </c>
      <c r="D344" s="1852" t="s">
        <v>2865</v>
      </c>
      <c r="E344" s="1852" t="s">
        <v>2866</v>
      </c>
      <c r="F344" s="1852" t="s">
        <v>2288</v>
      </c>
      <c r="G344" s="1852" t="s">
        <v>2867</v>
      </c>
      <c r="H344" s="1852" t="s">
        <v>22</v>
      </c>
      <c r="I344" s="1852" t="s">
        <v>907</v>
      </c>
    </row>
    <row customHeight="1" ht="11.25">
      <c r="A345" s="1852" t="s">
        <v>2246</v>
      </c>
      <c r="B345" s="1852" t="s">
        <v>16</v>
      </c>
      <c r="C345" s="1852" t="s">
        <v>2868</v>
      </c>
      <c r="D345" s="1852" t="s">
        <v>2869</v>
      </c>
      <c r="E345" s="1852" t="s">
        <v>2870</v>
      </c>
      <c r="F345" s="1852" t="s">
        <v>2288</v>
      </c>
      <c r="G345" s="1852" t="s">
        <v>22</v>
      </c>
      <c r="H345" s="1852" t="s">
        <v>22</v>
      </c>
      <c r="I345" s="1852" t="s">
        <v>907</v>
      </c>
    </row>
    <row customHeight="1" ht="11.25">
      <c r="A346" s="1852" t="s">
        <v>2246</v>
      </c>
      <c r="B346" s="1852" t="s">
        <v>16</v>
      </c>
      <c r="C346" s="1852" t="s">
        <v>2575</v>
      </c>
      <c r="D346" s="1852" t="s">
        <v>2576</v>
      </c>
      <c r="E346" s="1852" t="s">
        <v>2577</v>
      </c>
      <c r="F346" s="1852" t="s">
        <v>2490</v>
      </c>
      <c r="G346" s="1852" t="s">
        <v>2578</v>
      </c>
      <c r="H346" s="1852" t="s">
        <v>22</v>
      </c>
      <c r="I346" s="1852" t="s">
        <v>907</v>
      </c>
    </row>
    <row customHeight="1" ht="11.25">
      <c r="A347" s="1852" t="s">
        <v>2246</v>
      </c>
      <c r="B347" s="1852" t="s">
        <v>16</v>
      </c>
      <c r="C347" s="1852" t="s">
        <v>2970</v>
      </c>
      <c r="D347" s="1852" t="s">
        <v>2971</v>
      </c>
      <c r="E347" s="1852" t="s">
        <v>2972</v>
      </c>
      <c r="F347" s="1852" t="s">
        <v>2288</v>
      </c>
      <c r="G347" s="1852" t="s">
        <v>22</v>
      </c>
      <c r="H347" s="1852" t="s">
        <v>22</v>
      </c>
      <c r="I347" s="1852" t="s">
        <v>907</v>
      </c>
    </row>
    <row customHeight="1" ht="11.25">
      <c r="A348" s="1852" t="s">
        <v>2246</v>
      </c>
      <c r="B348" s="1852" t="s">
        <v>16</v>
      </c>
      <c r="C348" s="1852" t="s">
        <v>2875</v>
      </c>
      <c r="D348" s="1852" t="s">
        <v>2876</v>
      </c>
      <c r="E348" s="1852" t="s">
        <v>2877</v>
      </c>
      <c r="F348" s="1852" t="s">
        <v>2326</v>
      </c>
      <c r="G348" s="1852" t="s">
        <v>22</v>
      </c>
      <c r="H348" s="1852" t="s">
        <v>22</v>
      </c>
      <c r="I348" s="1852" t="s">
        <v>907</v>
      </c>
    </row>
    <row customHeight="1" ht="11.25">
      <c r="A349" s="1852" t="s">
        <v>2246</v>
      </c>
      <c r="B349" s="1852" t="s">
        <v>16</v>
      </c>
      <c r="C349" s="1852" t="s">
        <v>2579</v>
      </c>
      <c r="D349" s="1852" t="s">
        <v>2580</v>
      </c>
      <c r="E349" s="1852" t="s">
        <v>2581</v>
      </c>
      <c r="F349" s="1852" t="s">
        <v>2486</v>
      </c>
      <c r="G349" s="1852" t="s">
        <v>2582</v>
      </c>
      <c r="H349" s="1852" t="s">
        <v>22</v>
      </c>
      <c r="I349" s="1852" t="s">
        <v>907</v>
      </c>
    </row>
    <row customHeight="1" ht="11.25">
      <c r="A350" s="1852" t="s">
        <v>2246</v>
      </c>
      <c r="B350" s="1852" t="s">
        <v>16</v>
      </c>
      <c r="C350" s="1852" t="s">
        <v>2886</v>
      </c>
      <c r="D350" s="1852" t="s">
        <v>2887</v>
      </c>
      <c r="E350" s="1852" t="s">
        <v>2888</v>
      </c>
      <c r="F350" s="1852" t="s">
        <v>2288</v>
      </c>
      <c r="G350" s="1852" t="s">
        <v>2889</v>
      </c>
      <c r="H350" s="1852" t="s">
        <v>22</v>
      </c>
      <c r="I350" s="1852" t="s">
        <v>907</v>
      </c>
    </row>
    <row customHeight="1" ht="11.25">
      <c r="A351" s="1852" t="s">
        <v>2246</v>
      </c>
      <c r="B351" s="1852" t="s">
        <v>16</v>
      </c>
      <c r="C351" s="1852" t="s">
        <v>2595</v>
      </c>
      <c r="D351" s="1852" t="s">
        <v>2596</v>
      </c>
      <c r="E351" s="1852" t="s">
        <v>2597</v>
      </c>
      <c r="F351" s="1852" t="s">
        <v>2388</v>
      </c>
      <c r="G351" s="1852" t="s">
        <v>22</v>
      </c>
      <c r="H351" s="1852" t="s">
        <v>22</v>
      </c>
      <c r="I351" s="1852" t="s">
        <v>907</v>
      </c>
    </row>
    <row customHeight="1" ht="11.25">
      <c r="A352" s="1852" t="s">
        <v>2246</v>
      </c>
      <c r="B352" s="1852" t="s">
        <v>16</v>
      </c>
      <c r="C352" s="1852" t="s">
        <v>2598</v>
      </c>
      <c r="D352" s="1852" t="s">
        <v>2599</v>
      </c>
      <c r="E352" s="1852" t="s">
        <v>2600</v>
      </c>
      <c r="F352" s="1852" t="s">
        <v>2288</v>
      </c>
      <c r="G352" s="1852" t="s">
        <v>2601</v>
      </c>
      <c r="H352" s="1852" t="s">
        <v>22</v>
      </c>
      <c r="I352" s="1852" t="s">
        <v>907</v>
      </c>
    </row>
    <row customHeight="1" ht="11.25">
      <c r="A353" s="1852" t="s">
        <v>2246</v>
      </c>
      <c r="B353" s="1852" t="s">
        <v>16</v>
      </c>
      <c r="C353" s="1852" t="s">
        <v>2613</v>
      </c>
      <c r="D353" s="1852" t="s">
        <v>2610</v>
      </c>
      <c r="E353" s="1852" t="s">
        <v>2611</v>
      </c>
      <c r="F353" s="1852" t="s">
        <v>2269</v>
      </c>
      <c r="G353" s="1852" t="s">
        <v>22</v>
      </c>
      <c r="H353" s="1852" t="s">
        <v>22</v>
      </c>
      <c r="I353" s="1852" t="s">
        <v>907</v>
      </c>
    </row>
    <row customHeight="1" ht="11.25">
      <c r="A354" s="1852" t="s">
        <v>2246</v>
      </c>
      <c r="B354" s="1852" t="s">
        <v>16</v>
      </c>
      <c r="C354" s="1852" t="s">
        <v>2893</v>
      </c>
      <c r="D354" s="1852" t="s">
        <v>2894</v>
      </c>
      <c r="E354" s="1852" t="s">
        <v>2895</v>
      </c>
      <c r="F354" s="1852" t="s">
        <v>2288</v>
      </c>
      <c r="G354" s="1852" t="s">
        <v>2896</v>
      </c>
      <c r="H354" s="1852" t="s">
        <v>22</v>
      </c>
      <c r="I354" s="1852" t="s">
        <v>907</v>
      </c>
    </row>
    <row customHeight="1" ht="11.25">
      <c r="A355" s="1852" t="s">
        <v>2246</v>
      </c>
      <c r="B355" s="1852" t="s">
        <v>16</v>
      </c>
      <c r="C355" s="1852" t="s">
        <v>2973</v>
      </c>
      <c r="D355" s="1852" t="s">
        <v>2974</v>
      </c>
      <c r="E355" s="1852" t="s">
        <v>2975</v>
      </c>
      <c r="F355" s="1852" t="s">
        <v>2288</v>
      </c>
      <c r="G355" s="1852" t="s">
        <v>22</v>
      </c>
      <c r="H355" s="1852" t="s">
        <v>22</v>
      </c>
      <c r="I355" s="1852" t="s">
        <v>907</v>
      </c>
    </row>
    <row customHeight="1" ht="11.25">
      <c r="A356" s="1852" t="s">
        <v>2246</v>
      </c>
      <c r="B356" s="1852" t="s">
        <v>16</v>
      </c>
      <c r="C356" s="1852" t="s">
        <v>2976</v>
      </c>
      <c r="D356" s="1852" t="s">
        <v>2977</v>
      </c>
      <c r="E356" s="1852" t="s">
        <v>2978</v>
      </c>
      <c r="F356" s="1852" t="s">
        <v>2274</v>
      </c>
      <c r="G356" s="1852" t="s">
        <v>2979</v>
      </c>
      <c r="H356" s="1852" t="s">
        <v>22</v>
      </c>
      <c r="I356" s="1852" t="s">
        <v>907</v>
      </c>
    </row>
    <row customHeight="1" ht="11.25">
      <c r="A357" s="1852" t="s">
        <v>2246</v>
      </c>
      <c r="B357" s="1852" t="s">
        <v>16</v>
      </c>
      <c r="C357" s="1852" t="s">
        <v>2700</v>
      </c>
      <c r="D357" s="1852" t="s">
        <v>2701</v>
      </c>
      <c r="E357" s="1852" t="s">
        <v>2702</v>
      </c>
      <c r="F357" s="1852" t="s">
        <v>2310</v>
      </c>
      <c r="G357" s="1852" t="s">
        <v>22</v>
      </c>
      <c r="H357" s="1852" t="s">
        <v>22</v>
      </c>
      <c r="I357" s="1852" t="s">
        <v>907</v>
      </c>
    </row>
    <row customHeight="1" ht="11.25">
      <c r="A358" s="1852" t="s">
        <v>2246</v>
      </c>
      <c r="B358" s="1852" t="s">
        <v>16</v>
      </c>
      <c r="C358" s="1852" t="s">
        <v>2707</v>
      </c>
      <c r="D358" s="1852" t="s">
        <v>2708</v>
      </c>
      <c r="E358" s="1852" t="s">
        <v>2709</v>
      </c>
      <c r="F358" s="1852" t="s">
        <v>2259</v>
      </c>
      <c r="G358" s="1852" t="s">
        <v>22</v>
      </c>
      <c r="H358" s="1852" t="s">
        <v>22</v>
      </c>
      <c r="I358" s="1852" t="s">
        <v>907</v>
      </c>
    </row>
    <row customHeight="1" ht="11.25">
      <c r="A359" s="1852" t="s">
        <v>2246</v>
      </c>
      <c r="B359" s="1852" t="s">
        <v>16</v>
      </c>
      <c r="C359" s="1852" t="s">
        <v>2713</v>
      </c>
      <c r="D359" s="1852" t="s">
        <v>2714</v>
      </c>
      <c r="E359" s="1852" t="s">
        <v>2715</v>
      </c>
      <c r="F359" s="1852" t="s">
        <v>2716</v>
      </c>
      <c r="G359" s="1852" t="s">
        <v>2717</v>
      </c>
      <c r="H359" s="1852" t="s">
        <v>22</v>
      </c>
      <c r="I359" s="1852" t="s">
        <v>907</v>
      </c>
    </row>
    <row customHeight="1" ht="11.25">
      <c r="A360" s="1852" t="s">
        <v>2246</v>
      </c>
      <c r="B360" s="1852" t="s">
        <v>16</v>
      </c>
      <c r="C360" s="1852" t="s">
        <v>2897</v>
      </c>
      <c r="D360" s="1852" t="s">
        <v>2898</v>
      </c>
      <c r="E360" s="1852" t="s">
        <v>2899</v>
      </c>
      <c r="F360" s="1852" t="s">
        <v>2274</v>
      </c>
      <c r="G360" s="1852" t="s">
        <v>2900</v>
      </c>
      <c r="H360" s="1852" t="s">
        <v>22</v>
      </c>
      <c r="I360" s="1852" t="s">
        <v>907</v>
      </c>
    </row>
    <row customHeight="1" ht="11.25">
      <c r="A361" s="1852" t="s">
        <v>2246</v>
      </c>
      <c r="B361" s="1852" t="s">
        <v>16</v>
      </c>
      <c r="C361" s="1852" t="s">
        <v>2740</v>
      </c>
      <c r="D361" s="1852" t="s">
        <v>2741</v>
      </c>
      <c r="E361" s="1852" t="s">
        <v>2742</v>
      </c>
      <c r="F361" s="1852" t="s">
        <v>2274</v>
      </c>
      <c r="G361" s="1852" t="s">
        <v>22</v>
      </c>
      <c r="H361" s="1852" t="s">
        <v>22</v>
      </c>
      <c r="I361" s="1852" t="s">
        <v>907</v>
      </c>
    </row>
    <row customHeight="1" ht="11.25">
      <c r="A362" s="1852" t="s">
        <v>2246</v>
      </c>
      <c r="B362" s="1852" t="s">
        <v>16</v>
      </c>
      <c r="C362" s="1852" t="s">
        <v>2760</v>
      </c>
      <c r="D362" s="1852" t="s">
        <v>2761</v>
      </c>
      <c r="E362" s="1852" t="s">
        <v>2762</v>
      </c>
      <c r="F362" s="1852" t="s">
        <v>2288</v>
      </c>
      <c r="G362" s="1852" t="s">
        <v>22</v>
      </c>
      <c r="H362" s="1852" t="s">
        <v>22</v>
      </c>
      <c r="I362" s="1852" t="s">
        <v>907</v>
      </c>
    </row>
    <row customHeight="1" ht="11.25">
      <c r="A363" s="1852" t="s">
        <v>2246</v>
      </c>
      <c r="B363" s="1852" t="s">
        <v>16</v>
      </c>
      <c r="C363" s="1852" t="s">
        <v>2944</v>
      </c>
      <c r="D363" s="1852" t="s">
        <v>2945</v>
      </c>
      <c r="E363" s="1852" t="s">
        <v>2946</v>
      </c>
      <c r="F363" s="1852" t="s">
        <v>2448</v>
      </c>
      <c r="G363" s="1852" t="s">
        <v>22</v>
      </c>
      <c r="H363" s="1852" t="s">
        <v>22</v>
      </c>
      <c r="I363" s="1852" t="s">
        <v>907</v>
      </c>
    </row>
    <row customHeight="1" ht="11.25">
      <c r="A364" s="1852" t="s">
        <v>2246</v>
      </c>
      <c r="B364" s="1852" t="s">
        <v>16</v>
      </c>
      <c r="C364" s="1852" t="s">
        <v>2954</v>
      </c>
      <c r="D364" s="1852" t="s">
        <v>2955</v>
      </c>
      <c r="E364" s="1852" t="s">
        <v>2956</v>
      </c>
      <c r="F364" s="1852" t="s">
        <v>2274</v>
      </c>
      <c r="G364" s="1852" t="s">
        <v>22</v>
      </c>
      <c r="H364" s="1852" t="s">
        <v>22</v>
      </c>
      <c r="I364" s="1852" t="s">
        <v>907</v>
      </c>
    </row>
    <row customHeight="1" ht="11.25">
      <c r="A365" s="1852" t="s">
        <v>2246</v>
      </c>
      <c r="B365" s="1852" t="s">
        <v>16</v>
      </c>
      <c r="C365" s="1852" t="s">
        <v>2957</v>
      </c>
      <c r="D365" s="1852" t="s">
        <v>2958</v>
      </c>
      <c r="E365" s="1852" t="s">
        <v>2959</v>
      </c>
      <c r="F365" s="1852" t="s">
        <v>2960</v>
      </c>
      <c r="G365" s="1852" t="s">
        <v>2961</v>
      </c>
      <c r="H365" s="1852" t="s">
        <v>22</v>
      </c>
      <c r="I365" s="1852" t="s">
        <v>907</v>
      </c>
    </row>
    <row customHeight="1" ht="11.25">
      <c r="A366" s="1852" t="s">
        <v>2246</v>
      </c>
      <c r="B366" s="1852" t="s">
        <v>16</v>
      </c>
      <c r="C366" s="1852" t="s">
        <v>2778</v>
      </c>
      <c r="D366" s="1852" t="s">
        <v>2779</v>
      </c>
      <c r="E366" s="1852" t="s">
        <v>2780</v>
      </c>
      <c r="F366" s="1852" t="s">
        <v>2781</v>
      </c>
      <c r="G366" s="1852" t="s">
        <v>22</v>
      </c>
      <c r="H366" s="1852" t="s">
        <v>22</v>
      </c>
      <c r="I366" s="1852" t="s">
        <v>907</v>
      </c>
    </row>
    <row customHeight="1" ht="11.25">
      <c r="A367" s="1852" t="s">
        <v>2246</v>
      </c>
      <c r="B367" s="1852" t="s">
        <v>16</v>
      </c>
      <c r="C367" s="1852" t="s">
        <v>2785</v>
      </c>
      <c r="D367" s="1852" t="s">
        <v>2786</v>
      </c>
      <c r="E367" s="1852" t="s">
        <v>2787</v>
      </c>
      <c r="F367" s="1852" t="s">
        <v>2481</v>
      </c>
      <c r="G367" s="1852" t="s">
        <v>2788</v>
      </c>
      <c r="H367" s="1852" t="s">
        <v>22</v>
      </c>
      <c r="I367" s="1852" t="s">
        <v>907</v>
      </c>
    </row>
    <row customHeight="1" ht="11.25">
      <c r="A368" s="1852" t="s">
        <v>2246</v>
      </c>
      <c r="B368" s="1852" t="s">
        <v>16</v>
      </c>
      <c r="C368" s="1852" t="s">
        <v>2792</v>
      </c>
      <c r="D368" s="1852" t="s">
        <v>2793</v>
      </c>
      <c r="E368" s="1852" t="s">
        <v>2794</v>
      </c>
      <c r="F368" s="1852" t="s">
        <v>2795</v>
      </c>
      <c r="G368" s="1852" t="s">
        <v>22</v>
      </c>
      <c r="H368" s="1852" t="s">
        <v>22</v>
      </c>
      <c r="I368" s="1852" t="s">
        <v>907</v>
      </c>
    </row>
    <row customHeight="1" ht="11.25">
      <c r="A369" s="1852" t="s">
        <v>2246</v>
      </c>
      <c r="B369" s="1852" t="s">
        <v>16</v>
      </c>
      <c r="C369" s="1852" t="s">
        <v>22</v>
      </c>
      <c r="D369" s="1852" t="s">
        <v>2295</v>
      </c>
      <c r="E369" s="1852" t="s">
        <v>2296</v>
      </c>
      <c r="F369" s="1852" t="s">
        <v>2288</v>
      </c>
      <c r="G369" s="1852" t="s">
        <v>22</v>
      </c>
      <c r="H369" s="1852" t="s">
        <v>22</v>
      </c>
      <c r="I369" s="1852" t="s">
        <v>1618</v>
      </c>
    </row>
    <row customHeight="1" ht="11.25">
      <c r="A370" s="1852" t="s">
        <v>2246</v>
      </c>
      <c r="B370" s="1852" t="s">
        <v>16</v>
      </c>
      <c r="C370" s="1852" t="s">
        <v>2980</v>
      </c>
      <c r="D370" s="1852" t="s">
        <v>2981</v>
      </c>
      <c r="E370" s="1852" t="s">
        <v>2982</v>
      </c>
      <c r="F370" s="1852" t="s">
        <v>2264</v>
      </c>
      <c r="G370" s="1852" t="s">
        <v>2983</v>
      </c>
      <c r="H370" s="1852" t="s">
        <v>22</v>
      </c>
      <c r="I370" s="1852" t="s">
        <v>1618</v>
      </c>
    </row>
    <row customHeight="1" ht="11.25">
      <c r="A371" s="1852" t="s">
        <v>2246</v>
      </c>
      <c r="B371" s="1852" t="s">
        <v>16</v>
      </c>
      <c r="C371" s="1852" t="s">
        <v>2385</v>
      </c>
      <c r="D371" s="1852" t="s">
        <v>2386</v>
      </c>
      <c r="E371" s="1852" t="s">
        <v>2387</v>
      </c>
      <c r="F371" s="1852" t="s">
        <v>2388</v>
      </c>
      <c r="G371" s="1852" t="s">
        <v>2389</v>
      </c>
      <c r="H371" s="1852" t="s">
        <v>22</v>
      </c>
      <c r="I371" s="1852" t="s">
        <v>1618</v>
      </c>
    </row>
    <row customHeight="1" ht="11.25">
      <c r="A372" s="1852" t="s">
        <v>2246</v>
      </c>
      <c r="B372" s="1852" t="s">
        <v>16</v>
      </c>
      <c r="C372" s="1852" t="s">
        <v>2984</v>
      </c>
      <c r="D372" s="1852" t="s">
        <v>2985</v>
      </c>
      <c r="E372" s="1852" t="s">
        <v>2986</v>
      </c>
      <c r="F372" s="1852" t="s">
        <v>51</v>
      </c>
      <c r="G372" s="1852" t="s">
        <v>22</v>
      </c>
      <c r="H372" s="1852" t="s">
        <v>22</v>
      </c>
      <c r="I372" s="1852" t="s">
        <v>1618</v>
      </c>
    </row>
    <row customHeight="1" ht="11.25">
      <c r="A373" s="1852" t="s">
        <v>2246</v>
      </c>
      <c r="B373" s="1852" t="s">
        <v>16</v>
      </c>
      <c r="C373" s="1852" t="s">
        <v>2840</v>
      </c>
      <c r="D373" s="1852" t="s">
        <v>2841</v>
      </c>
      <c r="E373" s="1852" t="s">
        <v>2842</v>
      </c>
      <c r="F373" s="1852" t="s">
        <v>2495</v>
      </c>
      <c r="G373" s="1852" t="s">
        <v>22</v>
      </c>
      <c r="H373" s="1852" t="s">
        <v>22</v>
      </c>
      <c r="I373" s="1852" t="s">
        <v>1618</v>
      </c>
    </row>
    <row customHeight="1" ht="11.25">
      <c r="A374" s="1852" t="s">
        <v>2246</v>
      </c>
      <c r="B374" s="1852" t="s">
        <v>16</v>
      </c>
      <c r="C374" s="1852" t="s">
        <v>2987</v>
      </c>
      <c r="D374" s="1852" t="s">
        <v>2988</v>
      </c>
      <c r="E374" s="1852" t="s">
        <v>2989</v>
      </c>
      <c r="F374" s="1852" t="s">
        <v>2938</v>
      </c>
      <c r="G374" s="1852" t="s">
        <v>2990</v>
      </c>
      <c r="H374" s="1852" t="s">
        <v>22</v>
      </c>
      <c r="I374" s="1852" t="s">
        <v>1618</v>
      </c>
    </row>
    <row customHeight="1" ht="11.25">
      <c r="A375" s="1852" t="s">
        <v>2246</v>
      </c>
      <c r="B375" s="1852" t="s">
        <v>16</v>
      </c>
      <c r="C375" s="1852" t="s">
        <v>2991</v>
      </c>
      <c r="D375" s="1852" t="s">
        <v>2992</v>
      </c>
      <c r="E375" s="1852" t="s">
        <v>2993</v>
      </c>
      <c r="F375" s="1852" t="s">
        <v>2344</v>
      </c>
      <c r="G375" s="1852" t="s">
        <v>22</v>
      </c>
      <c r="H375" s="1852" t="s">
        <v>22</v>
      </c>
      <c r="I375" s="1852" t="s">
        <v>1618</v>
      </c>
    </row>
    <row customHeight="1" ht="11.25">
      <c r="A376" s="1852" t="s">
        <v>2246</v>
      </c>
      <c r="B376" s="1852" t="s">
        <v>16</v>
      </c>
      <c r="C376" s="1852" t="s">
        <v>2994</v>
      </c>
      <c r="D376" s="1852" t="s">
        <v>2995</v>
      </c>
      <c r="E376" s="1852" t="s">
        <v>2996</v>
      </c>
      <c r="F376" s="1852" t="s">
        <v>2288</v>
      </c>
      <c r="G376" s="1852" t="s">
        <v>2997</v>
      </c>
      <c r="H376" s="1852" t="s">
        <v>22</v>
      </c>
      <c r="I376" s="1852" t="s">
        <v>1618</v>
      </c>
    </row>
    <row customHeight="1" ht="11.25">
      <c r="A377" s="1852" t="s">
        <v>2246</v>
      </c>
      <c r="B377" s="1852" t="s">
        <v>16</v>
      </c>
      <c r="C377" s="1852" t="s">
        <v>2998</v>
      </c>
      <c r="D377" s="1852" t="s">
        <v>2999</v>
      </c>
      <c r="E377" s="1852" t="s">
        <v>3000</v>
      </c>
      <c r="F377" s="1852" t="s">
        <v>2344</v>
      </c>
      <c r="G377" s="1852" t="s">
        <v>22</v>
      </c>
      <c r="H377" s="1852" t="s">
        <v>22</v>
      </c>
      <c r="I377" s="1852" t="s">
        <v>1618</v>
      </c>
    </row>
    <row customHeight="1" ht="11.25">
      <c r="A378" s="1852" t="s">
        <v>2246</v>
      </c>
      <c r="B378" s="1852" t="s">
        <v>16</v>
      </c>
      <c r="C378" s="1852" t="s">
        <v>2595</v>
      </c>
      <c r="D378" s="1852" t="s">
        <v>2596</v>
      </c>
      <c r="E378" s="1852" t="s">
        <v>2597</v>
      </c>
      <c r="F378" s="1852" t="s">
        <v>2388</v>
      </c>
      <c r="G378" s="1852" t="s">
        <v>22</v>
      </c>
      <c r="H378" s="1852" t="s">
        <v>22</v>
      </c>
      <c r="I378" s="1852" t="s">
        <v>1618</v>
      </c>
    </row>
    <row customHeight="1" ht="11.25">
      <c r="A379" s="1852" t="s">
        <v>2246</v>
      </c>
      <c r="B379" s="1852" t="s">
        <v>16</v>
      </c>
      <c r="C379" s="1852" t="s">
        <v>3001</v>
      </c>
      <c r="D379" s="1852" t="s">
        <v>3002</v>
      </c>
      <c r="E379" s="1852" t="s">
        <v>3003</v>
      </c>
      <c r="F379" s="1852" t="s">
        <v>2255</v>
      </c>
      <c r="G379" s="1852" t="s">
        <v>3004</v>
      </c>
      <c r="H379" s="1852" t="s">
        <v>22</v>
      </c>
      <c r="I379" s="1852" t="s">
        <v>1618</v>
      </c>
    </row>
    <row customHeight="1" ht="11.25">
      <c r="A380" s="1852" t="s">
        <v>2246</v>
      </c>
      <c r="B380" s="1852" t="s">
        <v>16</v>
      </c>
      <c r="C380" s="1852" t="s">
        <v>3005</v>
      </c>
      <c r="D380" s="1852" t="s">
        <v>3006</v>
      </c>
      <c r="E380" s="1852" t="s">
        <v>3007</v>
      </c>
      <c r="F380" s="1852" t="s">
        <v>2490</v>
      </c>
      <c r="G380" s="1852" t="s">
        <v>3008</v>
      </c>
      <c r="H380" s="1852" t="s">
        <v>22</v>
      </c>
      <c r="I380" s="1852" t="s">
        <v>1618</v>
      </c>
    </row>
    <row customHeight="1" ht="11.25">
      <c r="A381" s="1852" t="s">
        <v>2246</v>
      </c>
      <c r="B381" s="1852" t="s">
        <v>16</v>
      </c>
      <c r="C381" s="1852" t="s">
        <v>3009</v>
      </c>
      <c r="D381" s="1852" t="s">
        <v>3010</v>
      </c>
      <c r="E381" s="1852" t="s">
        <v>3011</v>
      </c>
      <c r="F381" s="1852" t="s">
        <v>2288</v>
      </c>
      <c r="G381" s="1852" t="s">
        <v>3012</v>
      </c>
      <c r="H381" s="1852" t="s">
        <v>22</v>
      </c>
      <c r="I381" s="1852" t="s">
        <v>1618</v>
      </c>
    </row>
    <row customHeight="1" ht="11.25">
      <c r="A382" s="1852" t="s">
        <v>2246</v>
      </c>
      <c r="B382" s="1852" t="s">
        <v>16</v>
      </c>
      <c r="C382" s="1852" t="s">
        <v>3013</v>
      </c>
      <c r="D382" s="1852" t="s">
        <v>3014</v>
      </c>
      <c r="E382" s="1852" t="s">
        <v>3015</v>
      </c>
      <c r="F382" s="1852" t="s">
        <v>2288</v>
      </c>
      <c r="G382" s="1852" t="s">
        <v>22</v>
      </c>
      <c r="H382" s="1852" t="s">
        <v>22</v>
      </c>
      <c r="I382" s="1852" t="s">
        <v>1618</v>
      </c>
    </row>
    <row customHeight="1" ht="11.25">
      <c r="A383" s="1852" t="s">
        <v>2246</v>
      </c>
      <c r="B383" s="1852" t="s">
        <v>16</v>
      </c>
      <c r="C383" s="1852" t="s">
        <v>3016</v>
      </c>
      <c r="D383" s="1852" t="s">
        <v>3017</v>
      </c>
      <c r="E383" s="1852" t="s">
        <v>3018</v>
      </c>
      <c r="F383" s="1852" t="s">
        <v>2264</v>
      </c>
      <c r="G383" s="1852" t="s">
        <v>22</v>
      </c>
      <c r="H383" s="1852" t="s">
        <v>22</v>
      </c>
      <c r="I383" s="1852" t="s">
        <v>1618</v>
      </c>
    </row>
    <row customHeight="1" ht="11.25">
      <c r="A384" s="1852" t="s">
        <v>2246</v>
      </c>
      <c r="B384" s="1852" t="s">
        <v>16</v>
      </c>
      <c r="C384" s="1852" t="s">
        <v>3019</v>
      </c>
      <c r="D384" s="1852" t="s">
        <v>3020</v>
      </c>
      <c r="E384" s="1852" t="s">
        <v>3021</v>
      </c>
      <c r="F384" s="1852" t="s">
        <v>51</v>
      </c>
      <c r="G384" s="1852" t="s">
        <v>22</v>
      </c>
      <c r="H384" s="1852" t="s">
        <v>22</v>
      </c>
      <c r="I384" s="1852" t="s">
        <v>1618</v>
      </c>
    </row>
    <row customHeight="1" ht="11.25">
      <c r="A385" s="1852" t="s">
        <v>2246</v>
      </c>
      <c r="B385" s="1852" t="s">
        <v>16</v>
      </c>
      <c r="C385" s="1852" t="s">
        <v>3022</v>
      </c>
      <c r="D385" s="1852" t="s">
        <v>3023</v>
      </c>
      <c r="E385" s="1852" t="s">
        <v>3024</v>
      </c>
      <c r="F385" s="1852" t="s">
        <v>3025</v>
      </c>
      <c r="G385" s="1852" t="s">
        <v>22</v>
      </c>
      <c r="H385" s="1852" t="s">
        <v>22</v>
      </c>
      <c r="I385" s="1852" t="s">
        <v>1618</v>
      </c>
    </row>
    <row customHeight="1" ht="11.25">
      <c r="A386" s="1852" t="s">
        <v>2246</v>
      </c>
      <c r="B386" s="1852" t="s">
        <v>16</v>
      </c>
      <c r="C386" s="1852" t="s">
        <v>3026</v>
      </c>
      <c r="D386" s="1852" t="s">
        <v>3027</v>
      </c>
      <c r="E386" s="1852" t="s">
        <v>3028</v>
      </c>
      <c r="F386" s="1852" t="s">
        <v>2288</v>
      </c>
      <c r="G386" s="1852" t="s">
        <v>22</v>
      </c>
      <c r="H386" s="1852" t="s">
        <v>22</v>
      </c>
      <c r="I386" s="1852" t="s">
        <v>1618</v>
      </c>
    </row>
    <row customHeight="1" ht="11.25">
      <c r="A387" s="1852" t="s">
        <v>2246</v>
      </c>
      <c r="B387" s="1852" t="s">
        <v>16</v>
      </c>
      <c r="C387" s="1852" t="s">
        <v>3029</v>
      </c>
      <c r="D387" s="1852" t="s">
        <v>3030</v>
      </c>
      <c r="E387" s="1852" t="s">
        <v>3031</v>
      </c>
      <c r="F387" s="1852" t="s">
        <v>575</v>
      </c>
      <c r="G387" s="1852" t="s">
        <v>22</v>
      </c>
      <c r="H387" s="1852" t="s">
        <v>22</v>
      </c>
      <c r="I387"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798FCA-48C7-F2F3-56F2-0.8F0764E3}"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3032</v>
      </c>
      <c r="B1" s="66" t="s">
        <v>3033</v>
      </c>
      <c r="C1" s="66" t="s">
        <v>3034</v>
      </c>
      <c r="D1" s="66" t="s">
        <v>3035</v>
      </c>
      <c r="E1" s="64" t="s">
        <v>3036</v>
      </c>
      <c r="F1" s="64" t="s">
        <v>3037</v>
      </c>
      <c r="G1" s="64" t="s">
        <v>3038</v>
      </c>
    </row>
    <row customHeight="1" ht="11.25">
      <c r="A2" s="375" t="s">
        <v>16</v>
      </c>
      <c r="B2" s="0" t="s">
        <v>3039</v>
      </c>
      <c r="C2" s="0" t="s">
        <v>3040</v>
      </c>
      <c r="D2" s="0" t="s">
        <v>3039</v>
      </c>
      <c r="E2" s="0" t="s">
        <v>3040</v>
      </c>
      <c r="F2" s="0" t="s">
        <v>3041</v>
      </c>
      <c r="G2" s="0" t="s">
        <v>109</v>
      </c>
    </row>
    <row customHeight="1" ht="11.25">
      <c r="A3" s="375" t="s">
        <v>16</v>
      </c>
      <c r="B3" s="0" t="s">
        <v>3042</v>
      </c>
      <c r="C3" s="0" t="s">
        <v>3043</v>
      </c>
      <c r="D3" s="0" t="s">
        <v>3042</v>
      </c>
      <c r="E3" s="0" t="s">
        <v>3043</v>
      </c>
      <c r="F3" s="0" t="s">
        <v>3044</v>
      </c>
      <c r="G3" s="0" t="s">
        <v>110</v>
      </c>
    </row>
    <row customHeight="1" ht="11.25">
      <c r="A4" s="375" t="s">
        <v>16</v>
      </c>
      <c r="B4" s="0" t="s">
        <v>3042</v>
      </c>
      <c r="C4" s="0" t="s">
        <v>3043</v>
      </c>
      <c r="D4" s="0" t="s">
        <v>3045</v>
      </c>
      <c r="E4" s="0" t="s">
        <v>3046</v>
      </c>
      <c r="F4" s="0" t="s">
        <v>3047</v>
      </c>
      <c r="G4" s="0" t="s">
        <v>90</v>
      </c>
    </row>
    <row customHeight="1" ht="11.25">
      <c r="A5" s="375" t="s">
        <v>16</v>
      </c>
      <c r="B5" s="0" t="s">
        <v>3042</v>
      </c>
      <c r="C5" s="0" t="s">
        <v>3043</v>
      </c>
      <c r="D5" s="0" t="s">
        <v>3048</v>
      </c>
      <c r="E5" s="0" t="s">
        <v>3049</v>
      </c>
      <c r="F5" s="0" t="s">
        <v>3047</v>
      </c>
      <c r="G5" s="0" t="s">
        <v>91</v>
      </c>
    </row>
    <row customHeight="1" ht="11.25">
      <c r="A6" s="375" t="s">
        <v>16</v>
      </c>
      <c r="B6" s="0" t="s">
        <v>3042</v>
      </c>
      <c r="C6" s="0" t="s">
        <v>3043</v>
      </c>
      <c r="D6" s="0" t="s">
        <v>3050</v>
      </c>
      <c r="E6" s="0" t="s">
        <v>3051</v>
      </c>
      <c r="F6" s="0" t="s">
        <v>3047</v>
      </c>
      <c r="G6" s="0" t="s">
        <v>111</v>
      </c>
    </row>
    <row customHeight="1" ht="11.25">
      <c r="A7" s="375" t="s">
        <v>16</v>
      </c>
      <c r="B7" s="0" t="s">
        <v>3042</v>
      </c>
      <c r="C7" s="0" t="s">
        <v>3043</v>
      </c>
      <c r="D7" s="0" t="s">
        <v>3052</v>
      </c>
      <c r="E7" s="0" t="s">
        <v>3053</v>
      </c>
      <c r="F7" s="0" t="s">
        <v>3047</v>
      </c>
      <c r="G7" s="0" t="s">
        <v>92</v>
      </c>
    </row>
    <row customHeight="1" ht="11.25">
      <c r="A8" s="375" t="s">
        <v>16</v>
      </c>
      <c r="B8" s="0" t="s">
        <v>3054</v>
      </c>
      <c r="C8" s="0" t="s">
        <v>3055</v>
      </c>
      <c r="D8" s="0" t="s">
        <v>3054</v>
      </c>
      <c r="E8" s="0" t="s">
        <v>3055</v>
      </c>
      <c r="F8" s="0" t="s">
        <v>3041</v>
      </c>
      <c r="G8" s="0" t="s">
        <v>93</v>
      </c>
    </row>
    <row customHeight="1" ht="11.25">
      <c r="A9" s="375" t="s">
        <v>16</v>
      </c>
      <c r="B9" s="0" t="s">
        <v>3056</v>
      </c>
      <c r="C9" s="0" t="s">
        <v>3057</v>
      </c>
      <c r="D9" s="0" t="s">
        <v>3058</v>
      </c>
      <c r="E9" s="0" t="s">
        <v>3059</v>
      </c>
      <c r="F9" s="0" t="s">
        <v>3047</v>
      </c>
      <c r="G9" s="0" t="s">
        <v>112</v>
      </c>
    </row>
    <row customHeight="1" ht="11.25">
      <c r="A10" s="375" t="s">
        <v>16</v>
      </c>
      <c r="B10" s="0" t="s">
        <v>3056</v>
      </c>
      <c r="C10" s="0" t="s">
        <v>3057</v>
      </c>
      <c r="D10" s="0" t="s">
        <v>3056</v>
      </c>
      <c r="E10" s="0" t="s">
        <v>3057</v>
      </c>
      <c r="F10" s="0" t="s">
        <v>3044</v>
      </c>
      <c r="G10" s="0" t="s">
        <v>150</v>
      </c>
    </row>
    <row customHeight="1" ht="11.25">
      <c r="A11" s="375" t="s">
        <v>16</v>
      </c>
      <c r="B11" s="0" t="s">
        <v>3056</v>
      </c>
      <c r="C11" s="0" t="s">
        <v>3057</v>
      </c>
      <c r="D11" s="0" t="s">
        <v>3060</v>
      </c>
      <c r="E11" s="0" t="s">
        <v>3061</v>
      </c>
      <c r="F11" s="0" t="s">
        <v>3047</v>
      </c>
      <c r="G11" s="0" t="s">
        <v>151</v>
      </c>
    </row>
    <row customHeight="1" ht="11.25">
      <c r="A12" s="375" t="s">
        <v>16</v>
      </c>
      <c r="B12" s="0" t="s">
        <v>3056</v>
      </c>
      <c r="C12" s="0" t="s">
        <v>3057</v>
      </c>
      <c r="D12" s="0" t="s">
        <v>3062</v>
      </c>
      <c r="E12" s="0" t="s">
        <v>3063</v>
      </c>
      <c r="F12" s="0" t="s">
        <v>3064</v>
      </c>
      <c r="G12" s="0" t="s">
        <v>152</v>
      </c>
    </row>
    <row customHeight="1" ht="11.25">
      <c r="A13" s="375" t="s">
        <v>16</v>
      </c>
      <c r="B13" s="0" t="s">
        <v>3065</v>
      </c>
      <c r="C13" s="0" t="s">
        <v>3066</v>
      </c>
      <c r="D13" s="0" t="s">
        <v>3065</v>
      </c>
      <c r="E13" s="0" t="s">
        <v>3066</v>
      </c>
      <c r="F13" s="0" t="s">
        <v>3041</v>
      </c>
      <c r="G13" s="0" t="s">
        <v>153</v>
      </c>
    </row>
    <row customHeight="1" ht="11.25">
      <c r="A14" s="375" t="s">
        <v>16</v>
      </c>
      <c r="B14" s="0" t="s">
        <v>3067</v>
      </c>
      <c r="C14" s="0" t="s">
        <v>3068</v>
      </c>
      <c r="D14" s="0" t="s">
        <v>3069</v>
      </c>
      <c r="E14" s="0" t="s">
        <v>3070</v>
      </c>
      <c r="F14" s="0" t="s">
        <v>3047</v>
      </c>
      <c r="G14" s="0" t="s">
        <v>154</v>
      </c>
    </row>
    <row customHeight="1" ht="11.25">
      <c r="A15" s="375" t="s">
        <v>16</v>
      </c>
      <c r="B15" s="0" t="s">
        <v>3067</v>
      </c>
      <c r="C15" s="0" t="s">
        <v>3068</v>
      </c>
      <c r="D15" s="0" t="s">
        <v>3071</v>
      </c>
      <c r="E15" s="0" t="s">
        <v>3072</v>
      </c>
      <c r="F15" s="0" t="s">
        <v>3047</v>
      </c>
      <c r="G15" s="0" t="s">
        <v>155</v>
      </c>
    </row>
    <row customHeight="1" ht="11.25">
      <c r="A16" s="375" t="s">
        <v>16</v>
      </c>
      <c r="B16" s="0" t="s">
        <v>3067</v>
      </c>
      <c r="C16" s="0" t="s">
        <v>3068</v>
      </c>
      <c r="D16" s="0" t="s">
        <v>3067</v>
      </c>
      <c r="E16" s="0" t="s">
        <v>3068</v>
      </c>
      <c r="F16" s="0" t="s">
        <v>3044</v>
      </c>
      <c r="G16" s="0" t="s">
        <v>1462</v>
      </c>
    </row>
    <row customHeight="1" ht="11.25">
      <c r="A17" s="375" t="s">
        <v>16</v>
      </c>
      <c r="B17" s="0" t="s">
        <v>3067</v>
      </c>
      <c r="C17" s="0" t="s">
        <v>3068</v>
      </c>
      <c r="D17" s="0" t="s">
        <v>3073</v>
      </c>
      <c r="E17" s="0" t="s">
        <v>3074</v>
      </c>
      <c r="F17" s="0" t="s">
        <v>3047</v>
      </c>
      <c r="G17" s="0" t="s">
        <v>1468</v>
      </c>
    </row>
    <row customHeight="1" ht="11.25">
      <c r="A18" s="375" t="s">
        <v>16</v>
      </c>
      <c r="B18" s="0" t="s">
        <v>3067</v>
      </c>
      <c r="C18" s="0" t="s">
        <v>3068</v>
      </c>
      <c r="D18" s="0" t="s">
        <v>3075</v>
      </c>
      <c r="E18" s="0" t="s">
        <v>3076</v>
      </c>
      <c r="F18" s="0" t="s">
        <v>3047</v>
      </c>
      <c r="G18" s="0" t="s">
        <v>1480</v>
      </c>
    </row>
    <row customHeight="1" ht="11.25">
      <c r="A19" s="375" t="s">
        <v>16</v>
      </c>
      <c r="B19" s="0" t="s">
        <v>3067</v>
      </c>
      <c r="C19" s="0" t="s">
        <v>3068</v>
      </c>
      <c r="D19" s="0" t="s">
        <v>3077</v>
      </c>
      <c r="E19" s="0" t="s">
        <v>3078</v>
      </c>
      <c r="F19" s="0" t="s">
        <v>3047</v>
      </c>
      <c r="G19" s="0" t="s">
        <v>1494</v>
      </c>
    </row>
    <row customHeight="1" ht="11.25">
      <c r="A20" s="375" t="s">
        <v>16</v>
      </c>
      <c r="B20" s="0" t="s">
        <v>3079</v>
      </c>
      <c r="C20" s="0" t="s">
        <v>3080</v>
      </c>
      <c r="D20" s="0" t="s">
        <v>3079</v>
      </c>
      <c r="E20" s="0" t="s">
        <v>3080</v>
      </c>
      <c r="F20" s="0" t="s">
        <v>3041</v>
      </c>
      <c r="G20" s="0" t="s">
        <v>1506</v>
      </c>
    </row>
    <row customHeight="1" ht="11.25">
      <c r="A21" s="375" t="s">
        <v>16</v>
      </c>
      <c r="B21" s="0" t="s">
        <v>3081</v>
      </c>
      <c r="C21" s="0" t="s">
        <v>3082</v>
      </c>
      <c r="D21" s="0" t="s">
        <v>3083</v>
      </c>
      <c r="E21" s="0" t="s">
        <v>3084</v>
      </c>
      <c r="F21" s="0" t="s">
        <v>3047</v>
      </c>
      <c r="G21" s="0" t="s">
        <v>1515</v>
      </c>
    </row>
    <row customHeight="1" ht="11.25">
      <c r="A22" s="375" t="s">
        <v>16</v>
      </c>
      <c r="B22" s="0" t="s">
        <v>3081</v>
      </c>
      <c r="C22" s="0" t="s">
        <v>3082</v>
      </c>
      <c r="D22" s="0" t="s">
        <v>3081</v>
      </c>
      <c r="E22" s="0" t="s">
        <v>3082</v>
      </c>
      <c r="F22" s="0" t="s">
        <v>3044</v>
      </c>
      <c r="G22" s="0" t="s">
        <v>1531</v>
      </c>
    </row>
    <row customHeight="1" ht="11.25">
      <c r="A23" s="375" t="s">
        <v>16</v>
      </c>
      <c r="B23" s="0" t="s">
        <v>3081</v>
      </c>
      <c r="C23" s="0" t="s">
        <v>3082</v>
      </c>
      <c r="D23" s="0" t="s">
        <v>3085</v>
      </c>
      <c r="E23" s="0" t="s">
        <v>3086</v>
      </c>
      <c r="F23" s="0" t="s">
        <v>3047</v>
      </c>
      <c r="G23" s="0" t="s">
        <v>1538</v>
      </c>
    </row>
    <row customHeight="1" ht="11.25">
      <c r="A24" s="375" t="s">
        <v>16</v>
      </c>
      <c r="B24" s="0" t="s">
        <v>3081</v>
      </c>
      <c r="C24" s="0" t="s">
        <v>3082</v>
      </c>
      <c r="D24" s="0" t="s">
        <v>3087</v>
      </c>
      <c r="E24" s="0" t="s">
        <v>3088</v>
      </c>
      <c r="F24" s="0" t="s">
        <v>3047</v>
      </c>
      <c r="G24" s="0" t="s">
        <v>1546</v>
      </c>
    </row>
    <row customHeight="1" ht="11.25">
      <c r="A25" s="375" t="s">
        <v>16</v>
      </c>
      <c r="B25" s="0" t="s">
        <v>3081</v>
      </c>
      <c r="C25" s="0" t="s">
        <v>3082</v>
      </c>
      <c r="D25" s="0" t="s">
        <v>3089</v>
      </c>
      <c r="E25" s="0" t="s">
        <v>3090</v>
      </c>
      <c r="F25" s="0" t="s">
        <v>3047</v>
      </c>
      <c r="G25" s="0" t="s">
        <v>1553</v>
      </c>
    </row>
    <row customHeight="1" ht="11.25">
      <c r="A26" s="375" t="s">
        <v>16</v>
      </c>
      <c r="B26" s="0" t="s">
        <v>3081</v>
      </c>
      <c r="C26" s="0" t="s">
        <v>3082</v>
      </c>
      <c r="D26" s="0" t="s">
        <v>3091</v>
      </c>
      <c r="E26" s="0" t="s">
        <v>3092</v>
      </c>
      <c r="F26" s="0" t="s">
        <v>3047</v>
      </c>
      <c r="G26" s="0" t="s">
        <v>1557</v>
      </c>
    </row>
    <row customHeight="1" ht="11.25">
      <c r="A27" s="375" t="s">
        <v>16</v>
      </c>
      <c r="B27" s="0" t="s">
        <v>3093</v>
      </c>
      <c r="C27" s="0" t="s">
        <v>3094</v>
      </c>
      <c r="D27" s="0" t="s">
        <v>3095</v>
      </c>
      <c r="E27" s="0" t="s">
        <v>3096</v>
      </c>
      <c r="F27" s="0" t="s">
        <v>3047</v>
      </c>
      <c r="G27" s="0" t="s">
        <v>1562</v>
      </c>
    </row>
    <row customHeight="1" ht="11.25">
      <c r="A28" s="375" t="s">
        <v>16</v>
      </c>
      <c r="B28" s="0" t="s">
        <v>3093</v>
      </c>
      <c r="C28" s="0" t="s">
        <v>3094</v>
      </c>
      <c r="D28" s="0" t="s">
        <v>3097</v>
      </c>
      <c r="E28" s="0" t="s">
        <v>3098</v>
      </c>
      <c r="F28" s="0" t="s">
        <v>3047</v>
      </c>
      <c r="G28" s="0" t="s">
        <v>1569</v>
      </c>
    </row>
    <row customHeight="1" ht="11.25">
      <c r="A29" s="375" t="s">
        <v>16</v>
      </c>
      <c r="B29" s="0" t="s">
        <v>3093</v>
      </c>
      <c r="C29" s="0" t="s">
        <v>3094</v>
      </c>
      <c r="D29" s="0" t="s">
        <v>3099</v>
      </c>
      <c r="E29" s="0" t="s">
        <v>3100</v>
      </c>
      <c r="F29" s="0" t="s">
        <v>3047</v>
      </c>
      <c r="G29" s="0" t="s">
        <v>1571</v>
      </c>
    </row>
    <row customHeight="1" ht="11.25">
      <c r="A30" s="375" t="s">
        <v>16</v>
      </c>
      <c r="B30" s="0" t="s">
        <v>3093</v>
      </c>
      <c r="C30" s="0" t="s">
        <v>3094</v>
      </c>
      <c r="D30" s="0" t="s">
        <v>3101</v>
      </c>
      <c r="E30" s="0" t="s">
        <v>3102</v>
      </c>
      <c r="F30" s="0" t="s">
        <v>3103</v>
      </c>
      <c r="G30" s="0" t="s">
        <v>1574</v>
      </c>
    </row>
    <row customHeight="1" ht="11.25">
      <c r="A31" s="375" t="s">
        <v>16</v>
      </c>
      <c r="B31" s="0" t="s">
        <v>3093</v>
      </c>
      <c r="C31" s="0" t="s">
        <v>3094</v>
      </c>
      <c r="D31" s="0" t="s">
        <v>3093</v>
      </c>
      <c r="E31" s="0" t="s">
        <v>3094</v>
      </c>
      <c r="F31" s="0" t="s">
        <v>3044</v>
      </c>
      <c r="G31" s="0" t="s">
        <v>1580</v>
      </c>
    </row>
    <row customHeight="1" ht="11.25">
      <c r="A32" s="375" t="s">
        <v>16</v>
      </c>
      <c r="B32" s="0" t="s">
        <v>3093</v>
      </c>
      <c r="C32" s="0" t="s">
        <v>3094</v>
      </c>
      <c r="D32" s="0" t="s">
        <v>3104</v>
      </c>
      <c r="E32" s="0" t="s">
        <v>3105</v>
      </c>
      <c r="F32" s="0" t="s">
        <v>3047</v>
      </c>
      <c r="G32" s="0" t="s">
        <v>1582</v>
      </c>
    </row>
    <row customHeight="1" ht="11.25">
      <c r="A33" s="375" t="s">
        <v>16</v>
      </c>
      <c r="B33" s="0" t="s">
        <v>3106</v>
      </c>
      <c r="C33" s="0" t="s">
        <v>3107</v>
      </c>
      <c r="D33" s="0" t="s">
        <v>3106</v>
      </c>
      <c r="E33" s="0" t="s">
        <v>3107</v>
      </c>
      <c r="F33" s="0" t="s">
        <v>3041</v>
      </c>
      <c r="G33" s="0" t="s">
        <v>1584</v>
      </c>
    </row>
    <row customHeight="1" ht="11.25">
      <c r="A34" s="375" t="s">
        <v>16</v>
      </c>
      <c r="B34" s="0" t="s">
        <v>3108</v>
      </c>
      <c r="C34" s="0" t="s">
        <v>3109</v>
      </c>
      <c r="D34" s="0" t="s">
        <v>3110</v>
      </c>
      <c r="E34" s="0" t="s">
        <v>3111</v>
      </c>
      <c r="F34" s="0" t="s">
        <v>3047</v>
      </c>
      <c r="G34" s="0" t="s">
        <v>1586</v>
      </c>
    </row>
    <row customHeight="1" ht="11.25">
      <c r="A35" s="375" t="s">
        <v>16</v>
      </c>
      <c r="B35" s="0" t="s">
        <v>3108</v>
      </c>
      <c r="C35" s="0" t="s">
        <v>3109</v>
      </c>
      <c r="D35" s="0" t="s">
        <v>3112</v>
      </c>
      <c r="E35" s="0" t="s">
        <v>3113</v>
      </c>
      <c r="F35" s="0" t="s">
        <v>3047</v>
      </c>
      <c r="G35" s="0" t="s">
        <v>1591</v>
      </c>
    </row>
    <row customHeight="1" ht="11.25">
      <c r="A36" s="375" t="s">
        <v>16</v>
      </c>
      <c r="B36" s="0" t="s">
        <v>3108</v>
      </c>
      <c r="C36" s="0" t="s">
        <v>3109</v>
      </c>
      <c r="D36" s="0" t="s">
        <v>3114</v>
      </c>
      <c r="E36" s="0" t="s">
        <v>3115</v>
      </c>
      <c r="F36" s="0" t="s">
        <v>3047</v>
      </c>
      <c r="G36" s="0" t="s">
        <v>1596</v>
      </c>
    </row>
    <row customHeight="1" ht="11.25">
      <c r="A37" s="375" t="s">
        <v>16</v>
      </c>
      <c r="B37" s="0" t="s">
        <v>3108</v>
      </c>
      <c r="C37" s="0" t="s">
        <v>3109</v>
      </c>
      <c r="D37" s="0" t="s">
        <v>3108</v>
      </c>
      <c r="E37" s="0" t="s">
        <v>3109</v>
      </c>
      <c r="F37" s="0" t="s">
        <v>3044</v>
      </c>
      <c r="G37" s="0" t="s">
        <v>1600</v>
      </c>
    </row>
    <row customHeight="1" ht="11.25">
      <c r="A38" s="375" t="s">
        <v>16</v>
      </c>
      <c r="B38" s="0" t="s">
        <v>3108</v>
      </c>
      <c r="C38" s="0" t="s">
        <v>3109</v>
      </c>
      <c r="D38" s="0" t="s">
        <v>3116</v>
      </c>
      <c r="E38" s="0" t="s">
        <v>3117</v>
      </c>
      <c r="F38" s="0" t="s">
        <v>3047</v>
      </c>
      <c r="G38" s="0" t="s">
        <v>1608</v>
      </c>
    </row>
    <row customHeight="1" ht="11.25">
      <c r="A39" s="375" t="s">
        <v>16</v>
      </c>
      <c r="B39" s="0" t="s">
        <v>3108</v>
      </c>
      <c r="C39" s="0" t="s">
        <v>3109</v>
      </c>
      <c r="D39" s="0" t="s">
        <v>3118</v>
      </c>
      <c r="E39" s="0" t="s">
        <v>3119</v>
      </c>
      <c r="F39" s="0" t="s">
        <v>3047</v>
      </c>
      <c r="G39" s="0" t="s">
        <v>1614</v>
      </c>
    </row>
    <row customHeight="1" ht="11.25">
      <c r="A40" s="375" t="s">
        <v>16</v>
      </c>
      <c r="B40" s="0" t="s">
        <v>3108</v>
      </c>
      <c r="C40" s="0" t="s">
        <v>3109</v>
      </c>
      <c r="D40" s="0" t="s">
        <v>3120</v>
      </c>
      <c r="E40" s="0" t="s">
        <v>3121</v>
      </c>
      <c r="F40" s="0" t="s">
        <v>3047</v>
      </c>
      <c r="G40" s="0" t="s">
        <v>1619</v>
      </c>
    </row>
    <row customHeight="1" ht="11.25">
      <c r="A41" s="375" t="s">
        <v>16</v>
      </c>
      <c r="B41" s="0" t="s">
        <v>3108</v>
      </c>
      <c r="C41" s="0" t="s">
        <v>3109</v>
      </c>
      <c r="D41" s="0" t="s">
        <v>3122</v>
      </c>
      <c r="E41" s="0" t="s">
        <v>3123</v>
      </c>
      <c r="F41" s="0" t="s">
        <v>3047</v>
      </c>
      <c r="G41" s="0" t="s">
        <v>1623</v>
      </c>
    </row>
    <row customHeight="1" ht="11.25">
      <c r="A42" s="375" t="s">
        <v>16</v>
      </c>
      <c r="B42" s="0" t="s">
        <v>3108</v>
      </c>
      <c r="C42" s="0" t="s">
        <v>3109</v>
      </c>
      <c r="D42" s="0" t="s">
        <v>3124</v>
      </c>
      <c r="E42" s="0" t="s">
        <v>3125</v>
      </c>
      <c r="F42" s="0" t="s">
        <v>3064</v>
      </c>
      <c r="G42" s="0" t="s">
        <v>1626</v>
      </c>
    </row>
    <row customHeight="1" ht="11.25">
      <c r="A43" s="375" t="s">
        <v>16</v>
      </c>
      <c r="B43" s="0" t="s">
        <v>3126</v>
      </c>
      <c r="C43" s="0" t="s">
        <v>3127</v>
      </c>
      <c r="D43" s="0" t="s">
        <v>3126</v>
      </c>
      <c r="E43" s="0" t="s">
        <v>3127</v>
      </c>
      <c r="F43" s="0" t="s">
        <v>3041</v>
      </c>
      <c r="G43" s="0" t="s">
        <v>1633</v>
      </c>
    </row>
    <row customHeight="1" ht="11.25">
      <c r="A44" s="375" t="s">
        <v>16</v>
      </c>
      <c r="B44" s="0" t="s">
        <v>3128</v>
      </c>
      <c r="C44" s="0" t="s">
        <v>3129</v>
      </c>
      <c r="D44" s="0" t="s">
        <v>3130</v>
      </c>
      <c r="E44" s="0" t="s">
        <v>3131</v>
      </c>
      <c r="F44" s="0" t="s">
        <v>3047</v>
      </c>
      <c r="G44" s="0" t="s">
        <v>1642</v>
      </c>
    </row>
    <row customHeight="1" ht="11.25">
      <c r="A45" s="375" t="s">
        <v>16</v>
      </c>
      <c r="B45" s="0" t="s">
        <v>3128</v>
      </c>
      <c r="C45" s="0" t="s">
        <v>3129</v>
      </c>
      <c r="D45" s="0" t="s">
        <v>3132</v>
      </c>
      <c r="E45" s="0" t="s">
        <v>3133</v>
      </c>
      <c r="F45" s="0" t="s">
        <v>3047</v>
      </c>
      <c r="G45" s="0" t="s">
        <v>1647</v>
      </c>
    </row>
    <row customHeight="1" ht="11.25">
      <c r="A46" s="375" t="s">
        <v>16</v>
      </c>
      <c r="B46" s="0" t="s">
        <v>3128</v>
      </c>
      <c r="C46" s="0" t="s">
        <v>3129</v>
      </c>
      <c r="D46" s="0" t="s">
        <v>3134</v>
      </c>
      <c r="E46" s="0" t="s">
        <v>3135</v>
      </c>
      <c r="F46" s="0" t="s">
        <v>3047</v>
      </c>
      <c r="G46" s="0" t="s">
        <v>1650</v>
      </c>
    </row>
    <row customHeight="1" ht="11.25">
      <c r="A47" s="375" t="s">
        <v>16</v>
      </c>
      <c r="B47" s="0" t="s">
        <v>3128</v>
      </c>
      <c r="C47" s="0" t="s">
        <v>3129</v>
      </c>
      <c r="D47" s="0" t="s">
        <v>3128</v>
      </c>
      <c r="E47" s="0" t="s">
        <v>3129</v>
      </c>
      <c r="F47" s="0" t="s">
        <v>3044</v>
      </c>
      <c r="G47" s="0" t="s">
        <v>1656</v>
      </c>
    </row>
    <row customHeight="1" ht="11.25">
      <c r="A48" s="375" t="s">
        <v>16</v>
      </c>
      <c r="B48" s="0" t="s">
        <v>3128</v>
      </c>
      <c r="C48" s="0" t="s">
        <v>3129</v>
      </c>
      <c r="D48" s="0" t="s">
        <v>3136</v>
      </c>
      <c r="E48" s="0" t="s">
        <v>3137</v>
      </c>
      <c r="F48" s="0" t="s">
        <v>3047</v>
      </c>
      <c r="G48" s="0" t="s">
        <v>1661</v>
      </c>
    </row>
    <row customHeight="1" ht="11.25">
      <c r="A49" s="375" t="s">
        <v>16</v>
      </c>
      <c r="B49" s="0" t="s">
        <v>3128</v>
      </c>
      <c r="C49" s="0" t="s">
        <v>3129</v>
      </c>
      <c r="D49" s="0" t="s">
        <v>3138</v>
      </c>
      <c r="E49" s="0" t="s">
        <v>3139</v>
      </c>
      <c r="F49" s="0" t="s">
        <v>3047</v>
      </c>
      <c r="G49" s="0" t="s">
        <v>1664</v>
      </c>
    </row>
    <row customHeight="1" ht="11.25">
      <c r="A50" s="375" t="s">
        <v>16</v>
      </c>
      <c r="B50" s="0" t="s">
        <v>3128</v>
      </c>
      <c r="C50" s="0" t="s">
        <v>3129</v>
      </c>
      <c r="D50" s="0" t="s">
        <v>3140</v>
      </c>
      <c r="E50" s="0" t="s">
        <v>3141</v>
      </c>
      <c r="F50" s="0" t="s">
        <v>3047</v>
      </c>
      <c r="G50" s="0" t="s">
        <v>1668</v>
      </c>
    </row>
    <row customHeight="1" ht="11.25">
      <c r="A51" s="375" t="s">
        <v>16</v>
      </c>
      <c r="B51" s="0" t="s">
        <v>3128</v>
      </c>
      <c r="C51" s="0" t="s">
        <v>3129</v>
      </c>
      <c r="D51" s="0" t="s">
        <v>3142</v>
      </c>
      <c r="E51" s="0" t="s">
        <v>3143</v>
      </c>
      <c r="F51" s="0" t="s">
        <v>3047</v>
      </c>
      <c r="G51" s="0" t="s">
        <v>1673</v>
      </c>
    </row>
    <row customHeight="1" ht="11.25">
      <c r="A52" s="375" t="s">
        <v>16</v>
      </c>
      <c r="B52" s="0" t="s">
        <v>3128</v>
      </c>
      <c r="C52" s="0" t="s">
        <v>3129</v>
      </c>
      <c r="D52" s="0" t="s">
        <v>3144</v>
      </c>
      <c r="E52" s="0" t="s">
        <v>3145</v>
      </c>
      <c r="F52" s="0" t="s">
        <v>3047</v>
      </c>
      <c r="G52" s="0" t="s">
        <v>1677</v>
      </c>
    </row>
    <row customHeight="1" ht="11.25">
      <c r="A53" s="375" t="s">
        <v>16</v>
      </c>
      <c r="B53" s="0" t="s">
        <v>3128</v>
      </c>
      <c r="C53" s="0" t="s">
        <v>3129</v>
      </c>
      <c r="D53" s="0" t="s">
        <v>3146</v>
      </c>
      <c r="E53" s="0" t="s">
        <v>3147</v>
      </c>
      <c r="F53" s="0" t="s">
        <v>3047</v>
      </c>
      <c r="G53" s="0" t="s">
        <v>1679</v>
      </c>
    </row>
    <row customHeight="1" ht="11.25">
      <c r="A54" s="375" t="s">
        <v>16</v>
      </c>
      <c r="B54" s="0" t="s">
        <v>3128</v>
      </c>
      <c r="C54" s="0" t="s">
        <v>3129</v>
      </c>
      <c r="D54" s="0" t="s">
        <v>3148</v>
      </c>
      <c r="E54" s="0" t="s">
        <v>3149</v>
      </c>
      <c r="F54" s="0" t="s">
        <v>3047</v>
      </c>
      <c r="G54" s="0" t="s">
        <v>1682</v>
      </c>
    </row>
    <row customHeight="1" ht="11.25">
      <c r="A55" s="375" t="s">
        <v>16</v>
      </c>
      <c r="B55" s="0" t="s">
        <v>3128</v>
      </c>
      <c r="C55" s="0" t="s">
        <v>3129</v>
      </c>
      <c r="D55" s="0" t="s">
        <v>3150</v>
      </c>
      <c r="E55" s="0" t="s">
        <v>3151</v>
      </c>
      <c r="F55" s="0" t="s">
        <v>3047</v>
      </c>
      <c r="G55" s="0" t="s">
        <v>1686</v>
      </c>
    </row>
    <row customHeight="1" ht="11.25">
      <c r="A56" s="375" t="s">
        <v>16</v>
      </c>
      <c r="B56" s="0" t="s">
        <v>3128</v>
      </c>
      <c r="C56" s="0" t="s">
        <v>3129</v>
      </c>
      <c r="D56" s="0" t="s">
        <v>3152</v>
      </c>
      <c r="E56" s="0" t="s">
        <v>3153</v>
      </c>
      <c r="F56" s="0" t="s">
        <v>3047</v>
      </c>
      <c r="G56" s="0" t="s">
        <v>1689</v>
      </c>
    </row>
    <row customHeight="1" ht="11.25">
      <c r="A57" s="375" t="s">
        <v>16</v>
      </c>
      <c r="B57" s="0" t="s">
        <v>3128</v>
      </c>
      <c r="C57" s="0" t="s">
        <v>3129</v>
      </c>
      <c r="D57" s="0" t="s">
        <v>3154</v>
      </c>
      <c r="E57" s="0" t="s">
        <v>3155</v>
      </c>
      <c r="F57" s="0" t="s">
        <v>3047</v>
      </c>
      <c r="G57" s="0" t="s">
        <v>1692</v>
      </c>
    </row>
    <row customHeight="1" ht="11.25">
      <c r="A58" s="375" t="s">
        <v>16</v>
      </c>
      <c r="B58" s="0" t="s">
        <v>3156</v>
      </c>
      <c r="C58" s="0" t="s">
        <v>3157</v>
      </c>
      <c r="D58" s="0" t="s">
        <v>3156</v>
      </c>
      <c r="E58" s="0" t="s">
        <v>3157</v>
      </c>
      <c r="F58" s="0" t="s">
        <v>3041</v>
      </c>
      <c r="G58" s="0" t="s">
        <v>1695</v>
      </c>
    </row>
    <row customHeight="1" ht="11.25">
      <c r="A59" s="375" t="s">
        <v>16</v>
      </c>
      <c r="B59" s="0" t="s">
        <v>3158</v>
      </c>
      <c r="C59" s="0" t="s">
        <v>3159</v>
      </c>
      <c r="D59" s="0" t="s">
        <v>3160</v>
      </c>
      <c r="E59" s="0" t="s">
        <v>3161</v>
      </c>
      <c r="F59" s="0" t="s">
        <v>3047</v>
      </c>
      <c r="G59" s="0" t="s">
        <v>1699</v>
      </c>
    </row>
    <row customHeight="1" ht="11.25">
      <c r="A60" s="375" t="s">
        <v>16</v>
      </c>
      <c r="B60" s="0" t="s">
        <v>3158</v>
      </c>
      <c r="C60" s="0" t="s">
        <v>3159</v>
      </c>
      <c r="D60" s="0" t="s">
        <v>3162</v>
      </c>
      <c r="E60" s="0" t="s">
        <v>3163</v>
      </c>
      <c r="F60" s="0" t="s">
        <v>3047</v>
      </c>
      <c r="G60" s="0" t="s">
        <v>1702</v>
      </c>
    </row>
    <row customHeight="1" ht="11.25">
      <c r="A61" s="375" t="s">
        <v>16</v>
      </c>
      <c r="B61" s="0" t="s">
        <v>3158</v>
      </c>
      <c r="C61" s="0" t="s">
        <v>3159</v>
      </c>
      <c r="D61" s="0" t="s">
        <v>3158</v>
      </c>
      <c r="E61" s="0" t="s">
        <v>3159</v>
      </c>
      <c r="F61" s="0" t="s">
        <v>3044</v>
      </c>
      <c r="G61" s="0" t="s">
        <v>3164</v>
      </c>
    </row>
    <row customHeight="1" ht="11.25">
      <c r="A62" s="375" t="s">
        <v>16</v>
      </c>
      <c r="B62" s="0" t="s">
        <v>3158</v>
      </c>
      <c r="C62" s="0" t="s">
        <v>3159</v>
      </c>
      <c r="D62" s="0" t="s">
        <v>3165</v>
      </c>
      <c r="E62" s="0" t="s">
        <v>3166</v>
      </c>
      <c r="F62" s="0" t="s">
        <v>3047</v>
      </c>
      <c r="G62" s="0" t="s">
        <v>3167</v>
      </c>
    </row>
    <row customHeight="1" ht="11.25">
      <c r="A63" s="375" t="s">
        <v>16</v>
      </c>
      <c r="B63" s="0" t="s">
        <v>3158</v>
      </c>
      <c r="C63" s="0" t="s">
        <v>3159</v>
      </c>
      <c r="D63" s="0" t="s">
        <v>3168</v>
      </c>
      <c r="E63" s="0" t="s">
        <v>3169</v>
      </c>
      <c r="F63" s="0" t="s">
        <v>3047</v>
      </c>
      <c r="G63" s="0" t="s">
        <v>3170</v>
      </c>
    </row>
    <row customHeight="1" ht="11.25">
      <c r="A64" s="375" t="s">
        <v>16</v>
      </c>
      <c r="B64" s="0" t="s">
        <v>3158</v>
      </c>
      <c r="C64" s="0" t="s">
        <v>3159</v>
      </c>
      <c r="D64" s="0" t="s">
        <v>3171</v>
      </c>
      <c r="E64" s="0" t="s">
        <v>3172</v>
      </c>
      <c r="F64" s="0" t="s">
        <v>3047</v>
      </c>
      <c r="G64" s="0" t="s">
        <v>3173</v>
      </c>
    </row>
    <row customHeight="1" ht="11.25">
      <c r="A65" s="375" t="s">
        <v>16</v>
      </c>
      <c r="B65" s="0" t="s">
        <v>3158</v>
      </c>
      <c r="C65" s="0" t="s">
        <v>3159</v>
      </c>
      <c r="D65" s="0" t="s">
        <v>3174</v>
      </c>
      <c r="E65" s="0" t="s">
        <v>3175</v>
      </c>
      <c r="F65" s="0" t="s">
        <v>3047</v>
      </c>
      <c r="G65" s="0" t="s">
        <v>3176</v>
      </c>
    </row>
    <row customHeight="1" ht="11.25">
      <c r="A66" s="375" t="s">
        <v>16</v>
      </c>
      <c r="B66" s="0" t="s">
        <v>3158</v>
      </c>
      <c r="C66" s="0" t="s">
        <v>3159</v>
      </c>
      <c r="D66" s="0" t="s">
        <v>3177</v>
      </c>
      <c r="E66" s="0" t="s">
        <v>3178</v>
      </c>
      <c r="F66" s="0" t="s">
        <v>3047</v>
      </c>
      <c r="G66" s="0" t="s">
        <v>3179</v>
      </c>
    </row>
    <row customHeight="1" ht="11.25">
      <c r="A67" s="375" t="s">
        <v>16</v>
      </c>
      <c r="B67" s="0" t="s">
        <v>3158</v>
      </c>
      <c r="C67" s="0" t="s">
        <v>3159</v>
      </c>
      <c r="D67" s="0" t="s">
        <v>3180</v>
      </c>
      <c r="E67" s="0" t="s">
        <v>3181</v>
      </c>
      <c r="F67" s="0" t="s">
        <v>3064</v>
      </c>
      <c r="G67" s="0" t="s">
        <v>2020</v>
      </c>
    </row>
    <row customHeight="1" ht="11.25">
      <c r="A68" s="375" t="s">
        <v>16</v>
      </c>
      <c r="B68" s="0" t="s">
        <v>3182</v>
      </c>
      <c r="C68" s="0" t="s">
        <v>3183</v>
      </c>
      <c r="D68" s="0" t="s">
        <v>3182</v>
      </c>
      <c r="E68" s="0" t="s">
        <v>3183</v>
      </c>
      <c r="F68" s="0" t="s">
        <v>3041</v>
      </c>
      <c r="G68" s="0" t="s">
        <v>3184</v>
      </c>
    </row>
    <row customHeight="1" ht="11.25">
      <c r="A69" s="375" t="s">
        <v>16</v>
      </c>
      <c r="B69" s="0" t="s">
        <v>3185</v>
      </c>
      <c r="C69" s="0" t="s">
        <v>3186</v>
      </c>
      <c r="D69" s="0" t="s">
        <v>3187</v>
      </c>
      <c r="E69" s="0" t="s">
        <v>3188</v>
      </c>
      <c r="F69" s="0" t="s">
        <v>3047</v>
      </c>
      <c r="G69" s="0" t="s">
        <v>2223</v>
      </c>
    </row>
    <row customHeight="1" ht="11.25">
      <c r="A70" s="375" t="s">
        <v>16</v>
      </c>
      <c r="B70" s="0" t="s">
        <v>3185</v>
      </c>
      <c r="C70" s="0" t="s">
        <v>3186</v>
      </c>
      <c r="D70" s="0" t="s">
        <v>3185</v>
      </c>
      <c r="E70" s="0" t="s">
        <v>3186</v>
      </c>
      <c r="F70" s="0" t="s">
        <v>3044</v>
      </c>
      <c r="G70" s="0" t="s">
        <v>3189</v>
      </c>
    </row>
    <row customHeight="1" ht="11.25">
      <c r="A71" s="375" t="s">
        <v>16</v>
      </c>
      <c r="B71" s="0" t="s">
        <v>3185</v>
      </c>
      <c r="C71" s="0" t="s">
        <v>3186</v>
      </c>
      <c r="D71" s="0" t="s">
        <v>3190</v>
      </c>
      <c r="E71" s="0" t="s">
        <v>3191</v>
      </c>
      <c r="F71" s="0" t="s">
        <v>3047</v>
      </c>
      <c r="G71" s="0" t="s">
        <v>3192</v>
      </c>
    </row>
    <row customHeight="1" ht="11.25">
      <c r="A72" s="375" t="s">
        <v>16</v>
      </c>
      <c r="B72" s="0" t="s">
        <v>3185</v>
      </c>
      <c r="C72" s="0" t="s">
        <v>3186</v>
      </c>
      <c r="D72" s="0" t="s">
        <v>3193</v>
      </c>
      <c r="E72" s="0" t="s">
        <v>3194</v>
      </c>
      <c r="F72" s="0" t="s">
        <v>3047</v>
      </c>
      <c r="G72" s="0" t="s">
        <v>3195</v>
      </c>
    </row>
    <row customHeight="1" ht="11.25">
      <c r="A73" s="375" t="s">
        <v>16</v>
      </c>
      <c r="B73" s="0" t="s">
        <v>3185</v>
      </c>
      <c r="C73" s="0" t="s">
        <v>3186</v>
      </c>
      <c r="D73" s="0" t="s">
        <v>3196</v>
      </c>
      <c r="E73" s="0" t="s">
        <v>3197</v>
      </c>
      <c r="F73" s="0" t="s">
        <v>3047</v>
      </c>
      <c r="G73" s="0" t="s">
        <v>3198</v>
      </c>
    </row>
    <row customHeight="1" ht="11.25">
      <c r="A74" s="375" t="s">
        <v>16</v>
      </c>
      <c r="B74" s="0" t="s">
        <v>3185</v>
      </c>
      <c r="C74" s="0" t="s">
        <v>3186</v>
      </c>
      <c r="D74" s="0" t="s">
        <v>3199</v>
      </c>
      <c r="E74" s="0" t="s">
        <v>3200</v>
      </c>
      <c r="F74" s="0" t="s">
        <v>3047</v>
      </c>
      <c r="G74" s="0" t="s">
        <v>3201</v>
      </c>
    </row>
    <row customHeight="1" ht="11.25">
      <c r="A75" s="375" t="s">
        <v>16</v>
      </c>
      <c r="B75" s="0" t="s">
        <v>3185</v>
      </c>
      <c r="C75" s="0" t="s">
        <v>3186</v>
      </c>
      <c r="D75" s="0" t="s">
        <v>3202</v>
      </c>
      <c r="E75" s="0" t="s">
        <v>3203</v>
      </c>
      <c r="F75" s="0" t="s">
        <v>3103</v>
      </c>
      <c r="G75" s="0" t="s">
        <v>3204</v>
      </c>
    </row>
    <row customHeight="1" ht="11.25">
      <c r="A76" s="375" t="s">
        <v>16</v>
      </c>
      <c r="B76" s="0" t="s">
        <v>3205</v>
      </c>
      <c r="C76" s="0" t="s">
        <v>3206</v>
      </c>
      <c r="D76" s="0" t="s">
        <v>3205</v>
      </c>
      <c r="E76" s="0" t="s">
        <v>3206</v>
      </c>
      <c r="F76" s="0" t="s">
        <v>3041</v>
      </c>
      <c r="G76" s="0" t="s">
        <v>3207</v>
      </c>
    </row>
    <row customHeight="1" ht="11.25">
      <c r="A77" s="375" t="s">
        <v>16</v>
      </c>
      <c r="B77" s="0" t="s">
        <v>3208</v>
      </c>
      <c r="C77" s="0" t="s">
        <v>3209</v>
      </c>
      <c r="D77" s="0" t="s">
        <v>3208</v>
      </c>
      <c r="E77" s="0" t="s">
        <v>3209</v>
      </c>
      <c r="F77" s="0" t="s">
        <v>3041</v>
      </c>
      <c r="G77" s="0" t="s">
        <v>3210</v>
      </c>
    </row>
    <row customHeight="1" ht="11.25">
      <c r="A78" s="375" t="s">
        <v>16</v>
      </c>
      <c r="B78" s="0" t="s">
        <v>3211</v>
      </c>
      <c r="C78" s="0" t="s">
        <v>3212</v>
      </c>
      <c r="D78" s="0" t="s">
        <v>3211</v>
      </c>
      <c r="E78" s="0" t="s">
        <v>3212</v>
      </c>
      <c r="F78" s="0" t="s">
        <v>3041</v>
      </c>
      <c r="G78" s="0" t="s">
        <v>3213</v>
      </c>
    </row>
    <row customHeight="1" ht="11.25">
      <c r="A79" s="375" t="s">
        <v>16</v>
      </c>
      <c r="B79" s="0" t="s">
        <v>3214</v>
      </c>
      <c r="C79" s="0" t="s">
        <v>3215</v>
      </c>
      <c r="D79" s="0" t="s">
        <v>3214</v>
      </c>
      <c r="E79" s="0" t="s">
        <v>3215</v>
      </c>
      <c r="F79" s="0" t="s">
        <v>3041</v>
      </c>
      <c r="G79" s="0" t="s">
        <v>3216</v>
      </c>
    </row>
    <row customHeight="1" ht="11.25">
      <c r="A80" s="375" t="s">
        <v>16</v>
      </c>
      <c r="B80" s="0" t="s">
        <v>3217</v>
      </c>
      <c r="C80" s="0" t="s">
        <v>3218</v>
      </c>
      <c r="D80" s="0" t="s">
        <v>3219</v>
      </c>
      <c r="E80" s="0" t="s">
        <v>3220</v>
      </c>
      <c r="F80" s="0" t="s">
        <v>3047</v>
      </c>
      <c r="G80" s="0" t="s">
        <v>3221</v>
      </c>
    </row>
    <row customHeight="1" ht="11.25">
      <c r="A81" s="375" t="s">
        <v>16</v>
      </c>
      <c r="B81" s="0" t="s">
        <v>3217</v>
      </c>
      <c r="C81" s="0" t="s">
        <v>3218</v>
      </c>
      <c r="D81" s="0" t="s">
        <v>3222</v>
      </c>
      <c r="E81" s="0" t="s">
        <v>3223</v>
      </c>
      <c r="F81" s="0" t="s">
        <v>3047</v>
      </c>
      <c r="G81" s="0" t="s">
        <v>3224</v>
      </c>
    </row>
    <row customHeight="1" ht="11.25">
      <c r="A82" s="375" t="s">
        <v>16</v>
      </c>
      <c r="B82" s="0" t="s">
        <v>3217</v>
      </c>
      <c r="C82" s="0" t="s">
        <v>3218</v>
      </c>
      <c r="D82" s="0" t="s">
        <v>3217</v>
      </c>
      <c r="E82" s="0" t="s">
        <v>3218</v>
      </c>
      <c r="F82" s="0" t="s">
        <v>3044</v>
      </c>
      <c r="G82" s="0" t="s">
        <v>3225</v>
      </c>
    </row>
    <row customHeight="1" ht="11.25">
      <c r="A83" s="375" t="s">
        <v>16</v>
      </c>
      <c r="B83" s="0" t="s">
        <v>3217</v>
      </c>
      <c r="C83" s="0" t="s">
        <v>3218</v>
      </c>
      <c r="D83" s="0" t="s">
        <v>3226</v>
      </c>
      <c r="E83" s="0" t="s">
        <v>3227</v>
      </c>
      <c r="F83" s="0" t="s">
        <v>3047</v>
      </c>
      <c r="G83" s="0" t="s">
        <v>3228</v>
      </c>
    </row>
    <row customHeight="1" ht="11.25">
      <c r="A84" s="375" t="s">
        <v>16</v>
      </c>
      <c r="B84" s="0" t="s">
        <v>3229</v>
      </c>
      <c r="C84" s="0" t="s">
        <v>3230</v>
      </c>
      <c r="D84" s="0" t="s">
        <v>3229</v>
      </c>
      <c r="E84" s="0" t="s">
        <v>3230</v>
      </c>
      <c r="F84" s="0" t="s">
        <v>3041</v>
      </c>
      <c r="G84" s="0" t="s">
        <v>3231</v>
      </c>
    </row>
    <row customHeight="1" ht="11.25">
      <c r="A85" s="375" t="s">
        <v>16</v>
      </c>
      <c r="B85" s="0" t="s">
        <v>3232</v>
      </c>
      <c r="C85" s="0" t="s">
        <v>3233</v>
      </c>
      <c r="D85" s="0" t="s">
        <v>3234</v>
      </c>
      <c r="E85" s="0" t="s">
        <v>3235</v>
      </c>
      <c r="F85" s="0" t="s">
        <v>3047</v>
      </c>
      <c r="G85" s="0" t="s">
        <v>3236</v>
      </c>
    </row>
    <row customHeight="1" ht="11.25">
      <c r="A86" s="375" t="s">
        <v>16</v>
      </c>
      <c r="B86" s="0" t="s">
        <v>3232</v>
      </c>
      <c r="C86" s="0" t="s">
        <v>3233</v>
      </c>
      <c r="D86" s="0" t="s">
        <v>3237</v>
      </c>
      <c r="E86" s="0" t="s">
        <v>3238</v>
      </c>
      <c r="F86" s="0" t="s">
        <v>3047</v>
      </c>
      <c r="G86" s="0" t="s">
        <v>3239</v>
      </c>
    </row>
    <row customHeight="1" ht="11.25">
      <c r="A87" s="375" t="s">
        <v>16</v>
      </c>
      <c r="B87" s="0" t="s">
        <v>3232</v>
      </c>
      <c r="C87" s="0" t="s">
        <v>3233</v>
      </c>
      <c r="D87" s="0" t="s">
        <v>3232</v>
      </c>
      <c r="E87" s="0" t="s">
        <v>3233</v>
      </c>
      <c r="F87" s="0" t="s">
        <v>3044</v>
      </c>
      <c r="G87" s="0" t="s">
        <v>3240</v>
      </c>
    </row>
    <row customHeight="1" ht="11.25">
      <c r="A88" s="375" t="s">
        <v>16</v>
      </c>
      <c r="B88" s="0" t="s">
        <v>3232</v>
      </c>
      <c r="C88" s="0" t="s">
        <v>3233</v>
      </c>
      <c r="D88" s="0" t="s">
        <v>3241</v>
      </c>
      <c r="E88" s="0" t="s">
        <v>3242</v>
      </c>
      <c r="F88" s="0" t="s">
        <v>3047</v>
      </c>
      <c r="G88" s="0" t="s">
        <v>3243</v>
      </c>
    </row>
    <row customHeight="1" ht="11.25">
      <c r="A89" s="375" t="s">
        <v>16</v>
      </c>
      <c r="B89" s="0" t="s">
        <v>3232</v>
      </c>
      <c r="C89" s="0" t="s">
        <v>3233</v>
      </c>
      <c r="D89" s="0" t="s">
        <v>3244</v>
      </c>
      <c r="E89" s="0" t="s">
        <v>3245</v>
      </c>
      <c r="F89" s="0" t="s">
        <v>3047</v>
      </c>
      <c r="G89" s="0" t="s">
        <v>3246</v>
      </c>
    </row>
    <row customHeight="1" ht="11.25">
      <c r="A90" s="375" t="s">
        <v>16</v>
      </c>
      <c r="B90" s="0" t="s">
        <v>3247</v>
      </c>
      <c r="C90" s="0" t="s">
        <v>3248</v>
      </c>
      <c r="D90" s="0" t="s">
        <v>3247</v>
      </c>
      <c r="E90" s="0" t="s">
        <v>3248</v>
      </c>
      <c r="F90" s="0" t="s">
        <v>3041</v>
      </c>
      <c r="G90" s="0" t="s">
        <v>3249</v>
      </c>
    </row>
    <row customHeight="1" ht="11.25">
      <c r="A91" s="375" t="s">
        <v>16</v>
      </c>
      <c r="B91" s="0" t="s">
        <v>3250</v>
      </c>
      <c r="C91" s="0" t="s">
        <v>3251</v>
      </c>
      <c r="D91" s="0" t="s">
        <v>3252</v>
      </c>
      <c r="E91" s="0" t="s">
        <v>3253</v>
      </c>
      <c r="F91" s="0" t="s">
        <v>3047</v>
      </c>
      <c r="G91" s="0" t="s">
        <v>3254</v>
      </c>
    </row>
    <row customHeight="1" ht="11.25">
      <c r="A92" s="375" t="s">
        <v>16</v>
      </c>
      <c r="B92" s="0" t="s">
        <v>3250</v>
      </c>
      <c r="C92" s="0" t="s">
        <v>3251</v>
      </c>
      <c r="D92" s="0" t="s">
        <v>3250</v>
      </c>
      <c r="E92" s="0" t="s">
        <v>3251</v>
      </c>
      <c r="F92" s="0" t="s">
        <v>3044</v>
      </c>
      <c r="G92" s="0" t="s">
        <v>3255</v>
      </c>
    </row>
    <row customHeight="1" ht="11.25">
      <c r="A93" s="375" t="s">
        <v>16</v>
      </c>
      <c r="B93" s="0" t="s">
        <v>3250</v>
      </c>
      <c r="C93" s="0" t="s">
        <v>3251</v>
      </c>
      <c r="D93" s="0" t="s">
        <v>3256</v>
      </c>
      <c r="E93" s="0" t="s">
        <v>3257</v>
      </c>
      <c r="F93" s="0" t="s">
        <v>3047</v>
      </c>
      <c r="G93" s="0" t="s">
        <v>3258</v>
      </c>
    </row>
    <row customHeight="1" ht="11.25">
      <c r="A94" s="375" t="s">
        <v>16</v>
      </c>
      <c r="B94" s="0" t="s">
        <v>3250</v>
      </c>
      <c r="C94" s="0" t="s">
        <v>3251</v>
      </c>
      <c r="D94" s="0" t="s">
        <v>3259</v>
      </c>
      <c r="E94" s="0" t="s">
        <v>3260</v>
      </c>
      <c r="F94" s="0" t="s">
        <v>3047</v>
      </c>
      <c r="G94" s="0" t="s">
        <v>3261</v>
      </c>
    </row>
    <row customHeight="1" ht="11.25">
      <c r="A95" s="375" t="s">
        <v>16</v>
      </c>
      <c r="B95" s="0" t="s">
        <v>3262</v>
      </c>
      <c r="C95" s="0" t="s">
        <v>3263</v>
      </c>
      <c r="D95" s="0" t="s">
        <v>3262</v>
      </c>
      <c r="E95" s="0" t="s">
        <v>3263</v>
      </c>
      <c r="F95" s="0" t="s">
        <v>3041</v>
      </c>
      <c r="G95" s="0" t="s">
        <v>3264</v>
      </c>
    </row>
    <row customHeight="1" ht="11.25">
      <c r="A96" s="375" t="s">
        <v>16</v>
      </c>
      <c r="B96" s="0" t="s">
        <v>3265</v>
      </c>
      <c r="C96" s="0" t="s">
        <v>3266</v>
      </c>
      <c r="D96" s="0" t="s">
        <v>3265</v>
      </c>
      <c r="E96" s="0" t="s">
        <v>3266</v>
      </c>
      <c r="F96" s="0" t="s">
        <v>3041</v>
      </c>
      <c r="G96" s="0" t="s">
        <v>3267</v>
      </c>
    </row>
    <row customHeight="1" ht="11.25">
      <c r="A97" s="375" t="s">
        <v>16</v>
      </c>
      <c r="B97" s="0" t="s">
        <v>3268</v>
      </c>
      <c r="C97" s="0" t="s">
        <v>3269</v>
      </c>
      <c r="D97" s="0" t="s">
        <v>3268</v>
      </c>
      <c r="E97" s="0" t="s">
        <v>3269</v>
      </c>
      <c r="F97" s="0" t="s">
        <v>3041</v>
      </c>
      <c r="G97" s="0" t="s">
        <v>3270</v>
      </c>
    </row>
    <row customHeight="1" ht="11.25">
      <c r="A98" s="375" t="s">
        <v>16</v>
      </c>
      <c r="B98" s="0" t="s">
        <v>3271</v>
      </c>
      <c r="C98" s="0" t="s">
        <v>3272</v>
      </c>
      <c r="D98" s="0" t="s">
        <v>3271</v>
      </c>
      <c r="E98" s="0" t="s">
        <v>3272</v>
      </c>
      <c r="F98" s="0" t="s">
        <v>3041</v>
      </c>
      <c r="G98" s="0" t="s">
        <v>3273</v>
      </c>
    </row>
    <row customHeight="1" ht="11.25">
      <c r="A99" s="375" t="s">
        <v>16</v>
      </c>
      <c r="B99" s="0" t="s">
        <v>3274</v>
      </c>
      <c r="C99" s="0" t="s">
        <v>3275</v>
      </c>
      <c r="D99" s="0" t="s">
        <v>3276</v>
      </c>
      <c r="E99" s="0" t="s">
        <v>3277</v>
      </c>
      <c r="F99" s="0" t="s">
        <v>3047</v>
      </c>
      <c r="G99" s="0" t="s">
        <v>3278</v>
      </c>
    </row>
    <row customHeight="1" ht="11.25">
      <c r="A100" s="375" t="s">
        <v>16</v>
      </c>
      <c r="B100" s="0" t="s">
        <v>3274</v>
      </c>
      <c r="C100" s="0" t="s">
        <v>3275</v>
      </c>
      <c r="D100" s="0" t="s">
        <v>3279</v>
      </c>
      <c r="E100" s="0" t="s">
        <v>3280</v>
      </c>
      <c r="F100" s="0" t="s">
        <v>3047</v>
      </c>
      <c r="G100" s="0" t="s">
        <v>3281</v>
      </c>
    </row>
    <row customHeight="1" ht="11.25">
      <c r="A101" s="375" t="s">
        <v>16</v>
      </c>
      <c r="B101" s="0" t="s">
        <v>3274</v>
      </c>
      <c r="C101" s="0" t="s">
        <v>3275</v>
      </c>
      <c r="D101" s="0" t="s">
        <v>3282</v>
      </c>
      <c r="E101" s="0" t="s">
        <v>3283</v>
      </c>
      <c r="F101" s="0" t="s">
        <v>3047</v>
      </c>
      <c r="G101" s="0" t="s">
        <v>3284</v>
      </c>
    </row>
    <row customHeight="1" ht="11.25">
      <c r="A102" s="375" t="s">
        <v>16</v>
      </c>
      <c r="B102" s="0" t="s">
        <v>3274</v>
      </c>
      <c r="C102" s="0" t="s">
        <v>3275</v>
      </c>
      <c r="D102" s="0" t="s">
        <v>3285</v>
      </c>
      <c r="E102" s="0" t="s">
        <v>3286</v>
      </c>
      <c r="F102" s="0" t="s">
        <v>3047</v>
      </c>
      <c r="G102" s="0" t="s">
        <v>3287</v>
      </c>
    </row>
    <row customHeight="1" ht="11.25">
      <c r="A103" s="375" t="s">
        <v>16</v>
      </c>
      <c r="B103" s="0" t="s">
        <v>3274</v>
      </c>
      <c r="C103" s="0" t="s">
        <v>3275</v>
      </c>
      <c r="D103" s="0" t="s">
        <v>3274</v>
      </c>
      <c r="E103" s="0" t="s">
        <v>3275</v>
      </c>
      <c r="F103" s="0" t="s">
        <v>3044</v>
      </c>
      <c r="G103" s="0" t="s">
        <v>3288</v>
      </c>
    </row>
    <row customHeight="1" ht="11.25">
      <c r="A104" s="375" t="s">
        <v>16</v>
      </c>
      <c r="B104" s="0" t="s">
        <v>3274</v>
      </c>
      <c r="C104" s="0" t="s">
        <v>3275</v>
      </c>
      <c r="D104" s="0" t="s">
        <v>3289</v>
      </c>
      <c r="E104" s="0" t="s">
        <v>3290</v>
      </c>
      <c r="F104" s="0" t="s">
        <v>3047</v>
      </c>
      <c r="G104" s="0" t="s">
        <v>3291</v>
      </c>
    </row>
    <row customHeight="1" ht="11.25">
      <c r="A105" s="375" t="s">
        <v>16</v>
      </c>
      <c r="B105" s="0" t="s">
        <v>3274</v>
      </c>
      <c r="C105" s="0" t="s">
        <v>3275</v>
      </c>
      <c r="D105" s="0" t="s">
        <v>3292</v>
      </c>
      <c r="E105" s="0" t="s">
        <v>3293</v>
      </c>
      <c r="F105" s="0" t="s">
        <v>3103</v>
      </c>
      <c r="G105" s="0" t="s">
        <v>3294</v>
      </c>
    </row>
    <row customHeight="1" ht="11.25">
      <c r="A106" s="375" t="s">
        <v>16</v>
      </c>
      <c r="B106" s="0" t="s">
        <v>3295</v>
      </c>
      <c r="C106" s="0" t="s">
        <v>3296</v>
      </c>
      <c r="D106" s="0" t="s">
        <v>3295</v>
      </c>
      <c r="E106" s="0" t="s">
        <v>3296</v>
      </c>
      <c r="F106" s="0" t="s">
        <v>3041</v>
      </c>
      <c r="G106" s="0" t="s">
        <v>3297</v>
      </c>
    </row>
    <row customHeight="1" ht="11.25">
      <c r="A107" s="375" t="s">
        <v>16</v>
      </c>
      <c r="B107" s="0" t="s">
        <v>3298</v>
      </c>
      <c r="C107" s="0" t="s">
        <v>3299</v>
      </c>
      <c r="D107" s="0" t="s">
        <v>3300</v>
      </c>
      <c r="E107" s="0" t="s">
        <v>3301</v>
      </c>
      <c r="F107" s="0" t="s">
        <v>3047</v>
      </c>
      <c r="G107" s="0" t="s">
        <v>3302</v>
      </c>
    </row>
    <row customHeight="1" ht="11.25">
      <c r="A108" s="375" t="s">
        <v>16</v>
      </c>
      <c r="B108" s="0" t="s">
        <v>3298</v>
      </c>
      <c r="C108" s="0" t="s">
        <v>3299</v>
      </c>
      <c r="D108" s="0" t="s">
        <v>3303</v>
      </c>
      <c r="E108" s="0" t="s">
        <v>3304</v>
      </c>
      <c r="F108" s="0" t="s">
        <v>3047</v>
      </c>
      <c r="G108" s="0" t="s">
        <v>3305</v>
      </c>
    </row>
    <row customHeight="1" ht="11.25">
      <c r="A109" s="375" t="s">
        <v>16</v>
      </c>
      <c r="B109" s="0" t="s">
        <v>3298</v>
      </c>
      <c r="C109" s="0" t="s">
        <v>3299</v>
      </c>
      <c r="D109" s="0" t="s">
        <v>3298</v>
      </c>
      <c r="E109" s="0" t="s">
        <v>3299</v>
      </c>
      <c r="F109" s="0" t="s">
        <v>3044</v>
      </c>
      <c r="G109" s="0" t="s">
        <v>3306</v>
      </c>
    </row>
    <row customHeight="1" ht="11.25">
      <c r="A110" s="375" t="s">
        <v>16</v>
      </c>
      <c r="B110" s="0" t="s">
        <v>3298</v>
      </c>
      <c r="C110" s="0" t="s">
        <v>3299</v>
      </c>
      <c r="D110" s="0" t="s">
        <v>3307</v>
      </c>
      <c r="E110" s="0" t="s">
        <v>3308</v>
      </c>
      <c r="F110" s="0" t="s">
        <v>3047</v>
      </c>
      <c r="G110" s="0" t="s">
        <v>3309</v>
      </c>
    </row>
    <row customHeight="1" ht="11.25">
      <c r="A111" s="375" t="s">
        <v>16</v>
      </c>
      <c r="B111" s="0" t="s">
        <v>3298</v>
      </c>
      <c r="C111" s="0" t="s">
        <v>3299</v>
      </c>
      <c r="D111" s="0" t="s">
        <v>3310</v>
      </c>
      <c r="E111" s="0" t="s">
        <v>3311</v>
      </c>
      <c r="F111" s="0" t="s">
        <v>3064</v>
      </c>
      <c r="G111" s="0" t="s">
        <v>3312</v>
      </c>
    </row>
    <row customHeight="1" ht="11.25">
      <c r="A112" s="375" t="s">
        <v>16</v>
      </c>
      <c r="B112" s="0" t="s">
        <v>3313</v>
      </c>
      <c r="C112" s="0" t="s">
        <v>3314</v>
      </c>
      <c r="D112" s="0" t="s">
        <v>3313</v>
      </c>
      <c r="E112" s="0" t="s">
        <v>3314</v>
      </c>
      <c r="F112" s="0" t="s">
        <v>3041</v>
      </c>
      <c r="G112" s="0" t="s">
        <v>3315</v>
      </c>
    </row>
    <row customHeight="1" ht="11.25">
      <c r="A113" s="375" t="s">
        <v>16</v>
      </c>
      <c r="B113" s="0" t="s">
        <v>3316</v>
      </c>
      <c r="C113" s="0" t="s">
        <v>3317</v>
      </c>
      <c r="D113" s="0" t="s">
        <v>3318</v>
      </c>
      <c r="E113" s="0" t="s">
        <v>3319</v>
      </c>
      <c r="F113" s="0" t="s">
        <v>3047</v>
      </c>
      <c r="G113" s="0" t="s">
        <v>3320</v>
      </c>
    </row>
    <row customHeight="1" ht="11.25">
      <c r="A114" s="375" t="s">
        <v>16</v>
      </c>
      <c r="B114" s="0" t="s">
        <v>3316</v>
      </c>
      <c r="C114" s="0" t="s">
        <v>3317</v>
      </c>
      <c r="D114" s="0" t="s">
        <v>3321</v>
      </c>
      <c r="E114" s="0" t="s">
        <v>3322</v>
      </c>
      <c r="F114" s="0" t="s">
        <v>3047</v>
      </c>
      <c r="G114" s="0" t="s">
        <v>3323</v>
      </c>
    </row>
    <row customHeight="1" ht="11.25">
      <c r="A115" s="375" t="s">
        <v>16</v>
      </c>
      <c r="B115" s="0" t="s">
        <v>3316</v>
      </c>
      <c r="C115" s="0" t="s">
        <v>3317</v>
      </c>
      <c r="D115" s="0" t="s">
        <v>3324</v>
      </c>
      <c r="E115" s="0" t="s">
        <v>3325</v>
      </c>
      <c r="F115" s="0" t="s">
        <v>3047</v>
      </c>
      <c r="G115" s="0" t="s">
        <v>3326</v>
      </c>
    </row>
    <row customHeight="1" ht="11.25">
      <c r="A116" s="375" t="s">
        <v>16</v>
      </c>
      <c r="B116" s="0" t="s">
        <v>3316</v>
      </c>
      <c r="C116" s="0" t="s">
        <v>3317</v>
      </c>
      <c r="D116" s="0" t="s">
        <v>3327</v>
      </c>
      <c r="E116" s="0" t="s">
        <v>3328</v>
      </c>
      <c r="F116" s="0" t="s">
        <v>3047</v>
      </c>
      <c r="G116" s="0" t="s">
        <v>3329</v>
      </c>
    </row>
    <row customHeight="1" ht="11.25">
      <c r="A117" s="375" t="s">
        <v>16</v>
      </c>
      <c r="B117" s="0" t="s">
        <v>3316</v>
      </c>
      <c r="C117" s="0" t="s">
        <v>3317</v>
      </c>
      <c r="D117" s="0" t="s">
        <v>3330</v>
      </c>
      <c r="E117" s="0" t="s">
        <v>3331</v>
      </c>
      <c r="F117" s="0" t="s">
        <v>3047</v>
      </c>
      <c r="G117" s="0" t="s">
        <v>3332</v>
      </c>
    </row>
    <row customHeight="1" ht="11.25">
      <c r="A118" s="375" t="s">
        <v>16</v>
      </c>
      <c r="B118" s="0" t="s">
        <v>3316</v>
      </c>
      <c r="C118" s="0" t="s">
        <v>3317</v>
      </c>
      <c r="D118" s="0" t="s">
        <v>3316</v>
      </c>
      <c r="E118" s="0" t="s">
        <v>3317</v>
      </c>
      <c r="F118" s="0" t="s">
        <v>3044</v>
      </c>
      <c r="G118" s="0" t="s">
        <v>3333</v>
      </c>
    </row>
    <row customHeight="1" ht="11.25">
      <c r="A119" s="375" t="s">
        <v>16</v>
      </c>
      <c r="B119" s="0" t="s">
        <v>3316</v>
      </c>
      <c r="C119" s="0" t="s">
        <v>3317</v>
      </c>
      <c r="D119" s="0" t="s">
        <v>3334</v>
      </c>
      <c r="E119" s="0" t="s">
        <v>3335</v>
      </c>
      <c r="F119" s="0" t="s">
        <v>3047</v>
      </c>
      <c r="G119" s="0" t="s">
        <v>3336</v>
      </c>
    </row>
    <row customHeight="1" ht="11.25">
      <c r="A120" s="375" t="s">
        <v>16</v>
      </c>
      <c r="B120" s="0" t="s">
        <v>3316</v>
      </c>
      <c r="C120" s="0" t="s">
        <v>3317</v>
      </c>
      <c r="D120" s="0" t="s">
        <v>3337</v>
      </c>
      <c r="E120" s="0" t="s">
        <v>3338</v>
      </c>
      <c r="F120" s="0" t="s">
        <v>3064</v>
      </c>
      <c r="G120" s="0" t="s">
        <v>3339</v>
      </c>
    </row>
    <row customHeight="1" ht="11.25">
      <c r="A121" s="375" t="s">
        <v>16</v>
      </c>
      <c r="B121" s="0" t="s">
        <v>3340</v>
      </c>
      <c r="C121" s="0" t="s">
        <v>3341</v>
      </c>
      <c r="D121" s="0" t="s">
        <v>3340</v>
      </c>
      <c r="E121" s="0" t="s">
        <v>3341</v>
      </c>
      <c r="F121" s="0" t="s">
        <v>3041</v>
      </c>
      <c r="G121" s="0" t="s">
        <v>3342</v>
      </c>
    </row>
    <row customHeight="1" ht="11.25">
      <c r="A122" s="375" t="s">
        <v>16</v>
      </c>
      <c r="B122" s="0" t="s">
        <v>3343</v>
      </c>
      <c r="C122" s="0" t="s">
        <v>3344</v>
      </c>
      <c r="D122" s="0" t="s">
        <v>3345</v>
      </c>
      <c r="E122" s="0" t="s">
        <v>3346</v>
      </c>
      <c r="F122" s="0" t="s">
        <v>3047</v>
      </c>
      <c r="G122" s="0" t="s">
        <v>3347</v>
      </c>
    </row>
    <row customHeight="1" ht="11.25">
      <c r="A123" s="375" t="s">
        <v>16</v>
      </c>
      <c r="B123" s="0" t="s">
        <v>3343</v>
      </c>
      <c r="C123" s="0" t="s">
        <v>3344</v>
      </c>
      <c r="D123" s="0" t="s">
        <v>3348</v>
      </c>
      <c r="E123" s="0" t="s">
        <v>3349</v>
      </c>
      <c r="F123" s="0" t="s">
        <v>3047</v>
      </c>
      <c r="G123" s="0" t="s">
        <v>3350</v>
      </c>
    </row>
    <row customHeight="1" ht="11.25">
      <c r="A124" s="375" t="s">
        <v>16</v>
      </c>
      <c r="B124" s="0" t="s">
        <v>3343</v>
      </c>
      <c r="C124" s="0" t="s">
        <v>3344</v>
      </c>
      <c r="D124" s="0" t="s">
        <v>3351</v>
      </c>
      <c r="E124" s="0" t="s">
        <v>3352</v>
      </c>
      <c r="F124" s="0" t="s">
        <v>3047</v>
      </c>
      <c r="G124" s="0" t="s">
        <v>3353</v>
      </c>
    </row>
    <row customHeight="1" ht="11.25">
      <c r="A125" s="375" t="s">
        <v>16</v>
      </c>
      <c r="B125" s="0" t="s">
        <v>3343</v>
      </c>
      <c r="C125" s="0" t="s">
        <v>3344</v>
      </c>
      <c r="D125" s="0" t="s">
        <v>3354</v>
      </c>
      <c r="E125" s="0" t="s">
        <v>3355</v>
      </c>
      <c r="F125" s="0" t="s">
        <v>3047</v>
      </c>
      <c r="G125" s="0" t="s">
        <v>3356</v>
      </c>
    </row>
    <row customHeight="1" ht="11.25">
      <c r="A126" s="375" t="s">
        <v>16</v>
      </c>
      <c r="B126" s="0" t="s">
        <v>3343</v>
      </c>
      <c r="C126" s="0" t="s">
        <v>3344</v>
      </c>
      <c r="D126" s="0" t="s">
        <v>3343</v>
      </c>
      <c r="E126" s="0" t="s">
        <v>3344</v>
      </c>
      <c r="F126" s="0" t="s">
        <v>3044</v>
      </c>
      <c r="G126" s="0" t="s">
        <v>3357</v>
      </c>
    </row>
    <row customHeight="1" ht="11.25">
      <c r="A127" s="375" t="s">
        <v>16</v>
      </c>
      <c r="B127" s="0" t="s">
        <v>3343</v>
      </c>
      <c r="C127" s="0" t="s">
        <v>3344</v>
      </c>
      <c r="D127" s="0" t="s">
        <v>3358</v>
      </c>
      <c r="E127" s="0" t="s">
        <v>3359</v>
      </c>
      <c r="F127" s="0" t="s">
        <v>3047</v>
      </c>
      <c r="G127" s="0" t="s">
        <v>3360</v>
      </c>
    </row>
    <row customHeight="1" ht="11.25">
      <c r="A128" s="375" t="s">
        <v>16</v>
      </c>
      <c r="B128" s="0" t="s">
        <v>3343</v>
      </c>
      <c r="C128" s="0" t="s">
        <v>3344</v>
      </c>
      <c r="D128" s="0" t="s">
        <v>3361</v>
      </c>
      <c r="E128" s="0" t="s">
        <v>3362</v>
      </c>
      <c r="F128" s="0" t="s">
        <v>3047</v>
      </c>
      <c r="G128" s="0" t="s">
        <v>3363</v>
      </c>
    </row>
    <row customHeight="1" ht="11.25">
      <c r="A129" s="375" t="s">
        <v>16</v>
      </c>
      <c r="B129" s="0" t="s">
        <v>3343</v>
      </c>
      <c r="C129" s="0" t="s">
        <v>3344</v>
      </c>
      <c r="D129" s="0" t="s">
        <v>3364</v>
      </c>
      <c r="E129" s="0" t="s">
        <v>3365</v>
      </c>
      <c r="F129" s="0" t="s">
        <v>3103</v>
      </c>
      <c r="G129" s="0" t="s">
        <v>3366</v>
      </c>
    </row>
    <row customHeight="1" ht="11.25">
      <c r="A130" s="375" t="s">
        <v>16</v>
      </c>
      <c r="B130" s="0" t="s">
        <v>3367</v>
      </c>
      <c r="C130" s="0" t="s">
        <v>3368</v>
      </c>
      <c r="D130" s="0" t="s">
        <v>3367</v>
      </c>
      <c r="E130" s="0" t="s">
        <v>3368</v>
      </c>
      <c r="F130" s="0" t="s">
        <v>3041</v>
      </c>
      <c r="G130" s="0" t="s">
        <v>3369</v>
      </c>
    </row>
    <row customHeight="1" ht="11.25">
      <c r="A131" s="375" t="s">
        <v>16</v>
      </c>
      <c r="B131" s="0" t="s">
        <v>3370</v>
      </c>
      <c r="C131" s="0" t="s">
        <v>3371</v>
      </c>
      <c r="D131" s="0" t="s">
        <v>3372</v>
      </c>
      <c r="E131" s="0" t="s">
        <v>3373</v>
      </c>
      <c r="F131" s="0" t="s">
        <v>3047</v>
      </c>
      <c r="G131" s="0" t="s">
        <v>3374</v>
      </c>
    </row>
    <row customHeight="1" ht="11.25">
      <c r="A132" s="375" t="s">
        <v>16</v>
      </c>
      <c r="B132" s="0" t="s">
        <v>3370</v>
      </c>
      <c r="C132" s="0" t="s">
        <v>3371</v>
      </c>
      <c r="D132" s="0" t="s">
        <v>3375</v>
      </c>
      <c r="E132" s="0" t="s">
        <v>3376</v>
      </c>
      <c r="F132" s="0" t="s">
        <v>3047</v>
      </c>
      <c r="G132" s="0" t="s">
        <v>3377</v>
      </c>
    </row>
    <row customHeight="1" ht="11.25">
      <c r="A133" s="375" t="s">
        <v>16</v>
      </c>
      <c r="B133" s="0" t="s">
        <v>3370</v>
      </c>
      <c r="C133" s="0" t="s">
        <v>3371</v>
      </c>
      <c r="D133" s="0" t="s">
        <v>3378</v>
      </c>
      <c r="E133" s="0" t="s">
        <v>3379</v>
      </c>
      <c r="F133" s="0" t="s">
        <v>3047</v>
      </c>
      <c r="G133" s="0" t="s">
        <v>3380</v>
      </c>
    </row>
    <row customHeight="1" ht="11.25">
      <c r="A134" s="375" t="s">
        <v>16</v>
      </c>
      <c r="B134" s="0" t="s">
        <v>3370</v>
      </c>
      <c r="C134" s="0" t="s">
        <v>3371</v>
      </c>
      <c r="D134" s="0" t="s">
        <v>3381</v>
      </c>
      <c r="E134" s="0" t="s">
        <v>3382</v>
      </c>
      <c r="F134" s="0" t="s">
        <v>3047</v>
      </c>
      <c r="G134" s="0" t="s">
        <v>3383</v>
      </c>
    </row>
    <row customHeight="1" ht="11.25">
      <c r="A135" s="375" t="s">
        <v>16</v>
      </c>
      <c r="B135" s="0" t="s">
        <v>3370</v>
      </c>
      <c r="C135" s="0" t="s">
        <v>3371</v>
      </c>
      <c r="D135" s="0" t="s">
        <v>3384</v>
      </c>
      <c r="E135" s="0" t="s">
        <v>3385</v>
      </c>
      <c r="F135" s="0" t="s">
        <v>3047</v>
      </c>
      <c r="G135" s="0" t="s">
        <v>3386</v>
      </c>
    </row>
    <row customHeight="1" ht="11.25">
      <c r="A136" s="375" t="s">
        <v>16</v>
      </c>
      <c r="B136" s="0" t="s">
        <v>3370</v>
      </c>
      <c r="C136" s="0" t="s">
        <v>3371</v>
      </c>
      <c r="D136" s="0" t="s">
        <v>3387</v>
      </c>
      <c r="E136" s="0" t="s">
        <v>3388</v>
      </c>
      <c r="F136" s="0" t="s">
        <v>3047</v>
      </c>
      <c r="G136" s="0" t="s">
        <v>3389</v>
      </c>
    </row>
    <row customHeight="1" ht="11.25">
      <c r="A137" s="375" t="s">
        <v>16</v>
      </c>
      <c r="B137" s="0" t="s">
        <v>3370</v>
      </c>
      <c r="C137" s="0" t="s">
        <v>3371</v>
      </c>
      <c r="D137" s="0" t="s">
        <v>3370</v>
      </c>
      <c r="E137" s="0" t="s">
        <v>3371</v>
      </c>
      <c r="F137" s="0" t="s">
        <v>3044</v>
      </c>
      <c r="G137" s="0" t="s">
        <v>3390</v>
      </c>
    </row>
    <row customHeight="1" ht="11.25">
      <c r="A138" s="375" t="s">
        <v>16</v>
      </c>
      <c r="B138" s="0" t="s">
        <v>3370</v>
      </c>
      <c r="C138" s="0" t="s">
        <v>3371</v>
      </c>
      <c r="D138" s="0" t="s">
        <v>3391</v>
      </c>
      <c r="E138" s="0" t="s">
        <v>3392</v>
      </c>
      <c r="F138" s="0" t="s">
        <v>3047</v>
      </c>
      <c r="G138" s="0" t="s">
        <v>3393</v>
      </c>
    </row>
    <row customHeight="1" ht="11.25">
      <c r="A139" s="375" t="s">
        <v>16</v>
      </c>
      <c r="B139" s="0" t="s">
        <v>3394</v>
      </c>
      <c r="C139" s="0" t="s">
        <v>3395</v>
      </c>
      <c r="D139" s="0" t="s">
        <v>3394</v>
      </c>
      <c r="E139" s="0" t="s">
        <v>3395</v>
      </c>
      <c r="F139" s="0" t="s">
        <v>3396</v>
      </c>
      <c r="G139" s="0" t="s">
        <v>3397</v>
      </c>
    </row>
    <row customHeight="1" ht="11.25">
      <c r="A140" s="375" t="s">
        <v>16</v>
      </c>
      <c r="B140" s="0" t="s">
        <v>99</v>
      </c>
      <c r="C140" s="0" t="s">
        <v>101</v>
      </c>
      <c r="D140" s="0" t="s">
        <v>99</v>
      </c>
      <c r="E140" s="0" t="s">
        <v>101</v>
      </c>
      <c r="F140" s="0" t="s">
        <v>3396</v>
      </c>
      <c r="G140" s="0" t="s">
        <v>100</v>
      </c>
    </row>
    <row customHeight="1" ht="11.25">
      <c r="A141" s="375" t="s">
        <v>16</v>
      </c>
      <c r="B141" s="0" t="s">
        <v>3398</v>
      </c>
      <c r="C141" s="0" t="s">
        <v>3399</v>
      </c>
      <c r="D141" s="0" t="s">
        <v>3398</v>
      </c>
      <c r="E141" s="0" t="s">
        <v>3399</v>
      </c>
      <c r="F141" s="0" t="s">
        <v>3396</v>
      </c>
      <c r="G141" s="0" t="s">
        <v>3400</v>
      </c>
    </row>
    <row customHeight="1" ht="11.25">
      <c r="A142" s="375" t="s">
        <v>16</v>
      </c>
      <c r="B142" s="0" t="s">
        <v>3401</v>
      </c>
      <c r="C142" s="0" t="s">
        <v>3402</v>
      </c>
      <c r="D142" s="0" t="s">
        <v>3401</v>
      </c>
      <c r="E142" s="0" t="s">
        <v>3402</v>
      </c>
      <c r="F142" s="0" t="s">
        <v>3396</v>
      </c>
      <c r="G142" s="0" t="s">
        <v>3403</v>
      </c>
    </row>
    <row customHeight="1" ht="11.25">
      <c r="A143" s="375" t="s">
        <v>16</v>
      </c>
      <c r="B143" s="0" t="s">
        <v>3404</v>
      </c>
      <c r="C143" s="0" t="s">
        <v>3405</v>
      </c>
      <c r="D143" s="0" t="s">
        <v>3404</v>
      </c>
      <c r="E143" s="0" t="s">
        <v>3405</v>
      </c>
      <c r="F143" s="0" t="s">
        <v>3396</v>
      </c>
      <c r="G143" s="0" t="s">
        <v>3406</v>
      </c>
    </row>
    <row customHeight="1" ht="11.25">
      <c r="A144" s="375" t="s">
        <v>16</v>
      </c>
      <c r="B144" s="0" t="s">
        <v>3407</v>
      </c>
      <c r="C144" s="0" t="s">
        <v>3408</v>
      </c>
      <c r="D144" s="0" t="s">
        <v>3407</v>
      </c>
      <c r="E144" s="0" t="s">
        <v>3408</v>
      </c>
      <c r="F144" s="0" t="s">
        <v>3396</v>
      </c>
      <c r="G144" s="0" t="s">
        <v>3409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9C6F1B-B128-3B85-7438-0.478B0684}"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3410</v>
      </c>
      <c r="B1" s="837" t="s">
        <v>3411</v>
      </c>
      <c r="C1" s="1161" t="s">
        <v>3412</v>
      </c>
      <c r="D1" s="837" t="s">
        <v>3413</v>
      </c>
      <c r="E1" s="837" t="s">
        <v>3414</v>
      </c>
      <c r="F1" s="1161" t="s">
        <v>3415</v>
      </c>
      <c r="G1" s="1161" t="s">
        <v>3416</v>
      </c>
      <c r="H1" s="1161" t="s">
        <v>3417</v>
      </c>
      <c r="I1" s="1161" t="s">
        <v>3418</v>
      </c>
    </row>
    <row customHeight="1" ht="11.25">
      <c r="A2" s="1693" t="s">
        <v>109</v>
      </c>
      <c r="B2" s="1693" t="s">
        <v>3419</v>
      </c>
      <c r="C2" s="1693" t="s">
        <v>22</v>
      </c>
      <c r="D2" s="1693" t="s">
        <v>3420</v>
      </c>
      <c r="E2" s="1693" t="s">
        <v>3421</v>
      </c>
      <c r="F2" s="1693" t="s">
        <v>22</v>
      </c>
      <c r="G2" s="1693" t="s">
        <v>22</v>
      </c>
      <c r="H2" s="1693" t="s">
        <v>22</v>
      </c>
      <c r="I2" s="1693" t="s">
        <v>22</v>
      </c>
    </row>
    <row customHeight="1" ht="11.25">
      <c r="A3" s="1693" t="s">
        <v>110</v>
      </c>
      <c r="B3" s="1693" t="s">
        <v>3422</v>
      </c>
      <c r="C3" s="1693" t="s">
        <v>22</v>
      </c>
      <c r="D3" s="1693" t="s">
        <v>3423</v>
      </c>
      <c r="E3" s="1693" t="s">
        <v>3424</v>
      </c>
      <c r="F3" s="1693" t="s">
        <v>22</v>
      </c>
      <c r="G3" s="1693" t="s">
        <v>22</v>
      </c>
      <c r="H3" s="1693" t="s">
        <v>22</v>
      </c>
      <c r="I3" s="1693" t="s">
        <v>22</v>
      </c>
    </row>
    <row customHeight="1" ht="11.25">
      <c r="A4" s="1693" t="s">
        <v>90</v>
      </c>
      <c r="B4" s="1693" t="s">
        <v>3425</v>
      </c>
      <c r="C4" s="1693" t="s">
        <v>22</v>
      </c>
      <c r="D4" s="1693" t="s">
        <v>3426</v>
      </c>
      <c r="E4" s="1693" t="s">
        <v>3427</v>
      </c>
      <c r="F4" s="1693" t="s">
        <v>22</v>
      </c>
      <c r="G4" s="1693" t="s">
        <v>22</v>
      </c>
      <c r="H4" s="1693" t="s">
        <v>22</v>
      </c>
      <c r="I4" s="1693" t="s">
        <v>22</v>
      </c>
    </row>
    <row customHeight="1" ht="11.25">
      <c r="A5" s="1693" t="s">
        <v>91</v>
      </c>
      <c r="B5" s="1693" t="s">
        <v>3428</v>
      </c>
      <c r="C5" s="1693" t="s">
        <v>22</v>
      </c>
      <c r="D5" s="1693" t="s">
        <v>3429</v>
      </c>
      <c r="E5" s="1693" t="s">
        <v>3430</v>
      </c>
      <c r="F5" s="1693" t="s">
        <v>22</v>
      </c>
      <c r="G5" s="1693" t="s">
        <v>22</v>
      </c>
      <c r="H5" s="1693" t="s">
        <v>22</v>
      </c>
      <c r="I5" s="1693" t="s">
        <v>22</v>
      </c>
    </row>
    <row customHeight="1" ht="11.25">
      <c r="A6" s="1693" t="s">
        <v>111</v>
      </c>
      <c r="B6" s="1693" t="s">
        <v>3431</v>
      </c>
      <c r="C6" s="1693" t="s">
        <v>22</v>
      </c>
      <c r="D6" s="1693" t="s">
        <v>3432</v>
      </c>
      <c r="E6" s="1693" t="s">
        <v>3430</v>
      </c>
      <c r="F6" s="1693" t="s">
        <v>22</v>
      </c>
      <c r="G6" s="1693" t="s">
        <v>22</v>
      </c>
      <c r="H6" s="1693" t="s">
        <v>22</v>
      </c>
      <c r="I6" s="1693" t="s">
        <v>22</v>
      </c>
    </row>
    <row customHeight="1" ht="11.25">
      <c r="A7" s="1693" t="s">
        <v>92</v>
      </c>
      <c r="B7" s="1693" t="s">
        <v>3433</v>
      </c>
      <c r="C7" s="1693" t="s">
        <v>22</v>
      </c>
      <c r="D7" s="1693" t="s">
        <v>3434</v>
      </c>
      <c r="E7" s="1693" t="s">
        <v>3421</v>
      </c>
      <c r="F7" s="1693" t="s">
        <v>22</v>
      </c>
      <c r="G7" s="1693" t="s">
        <v>22</v>
      </c>
      <c r="H7" s="1693" t="s">
        <v>22</v>
      </c>
      <c r="I7" s="1693" t="s">
        <v>22</v>
      </c>
    </row>
    <row customHeight="1" ht="11.25">
      <c r="A8" s="1693" t="s">
        <v>93</v>
      </c>
      <c r="B8" s="1693" t="s">
        <v>3435</v>
      </c>
      <c r="C8" s="1693" t="s">
        <v>22</v>
      </c>
      <c r="D8" s="1693" t="s">
        <v>3426</v>
      </c>
      <c r="E8" s="1693" t="s">
        <v>3436</v>
      </c>
      <c r="F8" s="1693" t="s">
        <v>22</v>
      </c>
      <c r="G8" s="1693" t="s">
        <v>22</v>
      </c>
      <c r="H8" s="1693" t="s">
        <v>22</v>
      </c>
      <c r="I8" s="1693" t="s">
        <v>22</v>
      </c>
    </row>
    <row customHeight="1" ht="11.25">
      <c r="A9" s="1693" t="s">
        <v>112</v>
      </c>
      <c r="B9" s="1693" t="s">
        <v>3437</v>
      </c>
      <c r="C9" s="1693" t="s">
        <v>22</v>
      </c>
      <c r="D9" s="1693" t="s">
        <v>3426</v>
      </c>
      <c r="E9" s="1693" t="s">
        <v>3436</v>
      </c>
      <c r="F9" s="1693" t="s">
        <v>22</v>
      </c>
      <c r="G9" s="1693" t="s">
        <v>22</v>
      </c>
      <c r="H9" s="1693" t="s">
        <v>22</v>
      </c>
      <c r="I9" s="1693" t="s">
        <v>22</v>
      </c>
    </row>
    <row customHeight="1" ht="11.25">
      <c r="A10" s="1693" t="s">
        <v>150</v>
      </c>
      <c r="B10" s="1693" t="s">
        <v>3438</v>
      </c>
      <c r="C10" s="1693" t="s">
        <v>22</v>
      </c>
      <c r="D10" s="1693" t="s">
        <v>3439</v>
      </c>
      <c r="E10" s="1693" t="s">
        <v>3440</v>
      </c>
      <c r="F10" s="1693" t="s">
        <v>22</v>
      </c>
      <c r="G10" s="1693" t="s">
        <v>22</v>
      </c>
      <c r="H10" s="1693" t="s">
        <v>22</v>
      </c>
      <c r="I10"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B70195-82CD-CF7F-5884-0.6B04D743}"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C03DAC-9B48-833B-E5BE-0.C1DED1D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3441</v>
      </c>
    </row>
    <row customHeight="1" ht="11.25">
      <c r="A2" s="185" t="s">
        <v>98</v>
      </c>
      <c r="B2" s="185"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3D5831-4DE8-4DC9-1B8E-0.5384C96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3442</v>
      </c>
      <c r="B1" s="837" t="s">
        <v>3443</v>
      </c>
    </row>
    <row customHeight="1" ht="11.25">
      <c r="A2" s="837">
        <v>4213775</v>
      </c>
      <c r="B2" s="837" t="s">
        <v>1219</v>
      </c>
    </row>
    <row customHeight="1" ht="11.25">
      <c r="A3" s="837">
        <v>4213784</v>
      </c>
      <c r="B3" s="837" t="s">
        <v>1253</v>
      </c>
    </row>
    <row customHeight="1" ht="11.25">
      <c r="A4" s="837">
        <v>4213781</v>
      </c>
      <c r="B4" s="837" t="s">
        <v>1246</v>
      </c>
    </row>
    <row customHeight="1" ht="11.25">
      <c r="A5" s="837">
        <v>4213776</v>
      </c>
      <c r="B5" s="837" t="s">
        <v>168</v>
      </c>
    </row>
    <row customHeight="1" ht="11.25">
      <c r="A6" s="837">
        <v>4213777</v>
      </c>
      <c r="B6" s="837" t="s">
        <v>174</v>
      </c>
    </row>
    <row customHeight="1" ht="11.25">
      <c r="A7" s="837">
        <v>4213778</v>
      </c>
      <c r="B7" s="837" t="s">
        <v>180</v>
      </c>
    </row>
    <row customHeight="1" ht="11.25">
      <c r="A8" s="837">
        <v>4213780</v>
      </c>
      <c r="B8" s="837" t="s">
        <v>186</v>
      </c>
    </row>
    <row customHeight="1" ht="11.25">
      <c r="A9" s="837">
        <v>4213779</v>
      </c>
      <c r="B9" s="837" t="s">
        <v>1387</v>
      </c>
    </row>
    <row customHeight="1" ht="11.25">
      <c r="A10" s="837">
        <v>4213783</v>
      </c>
      <c r="B10" s="837" t="s">
        <v>1402</v>
      </c>
    </row>
    <row customHeight="1" ht="11.25">
      <c r="A11" s="837">
        <v>4213782</v>
      </c>
      <c r="B11" s="837"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BD7415-692E-DC7A-141D-0.3E9B67B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3442</v>
      </c>
      <c r="B1" s="837" t="s">
        <v>3444</v>
      </c>
    </row>
    <row customHeight="1" ht="11.25">
      <c r="A2" s="837" t="s">
        <v>3445</v>
      </c>
      <c r="B2" s="837" t="s">
        <v>1500</v>
      </c>
    </row>
    <row customHeight="1" ht="11.25">
      <c r="A3" s="837" t="s">
        <v>3446</v>
      </c>
      <c r="B3" s="837" t="s">
        <v>1510</v>
      </c>
    </row>
    <row customHeight="1" ht="11.25">
      <c r="A4" s="837" t="s">
        <v>3447</v>
      </c>
      <c r="B4" s="837" t="s">
        <v>1519</v>
      </c>
    </row>
    <row customHeight="1" ht="11.25">
      <c r="A5" s="837" t="s">
        <v>3448</v>
      </c>
      <c r="B5" s="837" t="s">
        <v>1528</v>
      </c>
    </row>
    <row customHeight="1" ht="11.25">
      <c r="A6" s="837" t="s">
        <v>3449</v>
      </c>
      <c r="B6" s="837" t="s">
        <v>1534</v>
      </c>
    </row>
    <row customHeight="1" ht="11.25">
      <c r="A7" s="837" t="s">
        <v>3450</v>
      </c>
      <c r="B7" s="837" t="s">
        <v>1542</v>
      </c>
    </row>
    <row customHeight="1" ht="11.25">
      <c r="A8" s="837" t="s">
        <v>3451</v>
      </c>
      <c r="B8" s="837" t="s">
        <v>1549</v>
      </c>
    </row>
    <row customHeight="1" ht="11.25">
      <c r="A9" s="837" t="s">
        <v>3452</v>
      </c>
      <c r="B9" s="837" t="s">
        <v>1555</v>
      </c>
    </row>
    <row customHeight="1" ht="11.25">
      <c r="A10" s="837" t="s">
        <v>3453</v>
      </c>
      <c r="B10" s="837" t="s">
        <v>1559</v>
      </c>
    </row>
    <row customHeight="1" ht="11.25">
      <c r="A11" s="837" t="s">
        <v>3454</v>
      </c>
      <c r="B11" s="837" t="s">
        <v>1566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475614-9A2E-11C2-EF23-0.40282DF3}"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3032</v>
      </c>
      <c r="B1" s="375" t="s">
        <v>3033</v>
      </c>
      <c r="C1" s="375" t="s">
        <v>3034</v>
      </c>
      <c r="D1" s="375" t="s">
        <v>3035</v>
      </c>
      <c r="E1" s="0" t="s">
        <v>3036</v>
      </c>
      <c r="F1" s="0" t="s">
        <v>3037</v>
      </c>
      <c r="G1" s="0" t="s">
        <v>3038</v>
      </c>
    </row>
    <row customHeight="1" ht="11.25">
      <c r="A2" s="0" t="s">
        <v>16</v>
      </c>
      <c r="B2" s="0" t="s">
        <v>3039</v>
      </c>
      <c r="C2" s="0" t="s">
        <v>3040</v>
      </c>
      <c r="D2" s="0" t="s">
        <v>3039</v>
      </c>
      <c r="E2" s="0" t="s">
        <v>3040</v>
      </c>
      <c r="F2" s="0" t="s">
        <v>3041</v>
      </c>
      <c r="G2" s="0" t="s">
        <v>109</v>
      </c>
    </row>
    <row customHeight="1" ht="11.25">
      <c r="A3" s="0" t="s">
        <v>16</v>
      </c>
      <c r="B3" s="0" t="s">
        <v>3042</v>
      </c>
      <c r="C3" s="0" t="s">
        <v>3043</v>
      </c>
      <c r="D3" s="0" t="s">
        <v>3042</v>
      </c>
      <c r="E3" s="0" t="s">
        <v>3043</v>
      </c>
      <c r="F3" s="0" t="s">
        <v>3044</v>
      </c>
      <c r="G3" s="0" t="s">
        <v>110</v>
      </c>
    </row>
    <row customHeight="1" ht="11.25">
      <c r="A4" s="0" t="s">
        <v>16</v>
      </c>
      <c r="B4" s="0" t="s">
        <v>3042</v>
      </c>
      <c r="C4" s="0" t="s">
        <v>3043</v>
      </c>
      <c r="D4" s="0" t="s">
        <v>3045</v>
      </c>
      <c r="E4" s="0" t="s">
        <v>3046</v>
      </c>
      <c r="F4" s="0" t="s">
        <v>3047</v>
      </c>
      <c r="G4" s="0" t="s">
        <v>90</v>
      </c>
    </row>
    <row customHeight="1" ht="11.25">
      <c r="A5" s="0" t="s">
        <v>16</v>
      </c>
      <c r="B5" s="0" t="s">
        <v>3042</v>
      </c>
      <c r="C5" s="0" t="s">
        <v>3043</v>
      </c>
      <c r="D5" s="0" t="s">
        <v>3048</v>
      </c>
      <c r="E5" s="0" t="s">
        <v>3049</v>
      </c>
      <c r="F5" s="0" t="s">
        <v>3047</v>
      </c>
      <c r="G5" s="0" t="s">
        <v>91</v>
      </c>
    </row>
    <row customHeight="1" ht="11.25">
      <c r="A6" s="0" t="s">
        <v>16</v>
      </c>
      <c r="B6" s="0" t="s">
        <v>3042</v>
      </c>
      <c r="C6" s="0" t="s">
        <v>3043</v>
      </c>
      <c r="D6" s="0" t="s">
        <v>3050</v>
      </c>
      <c r="E6" s="0" t="s">
        <v>3051</v>
      </c>
      <c r="F6" s="0" t="s">
        <v>3047</v>
      </c>
      <c r="G6" s="0" t="s">
        <v>111</v>
      </c>
    </row>
    <row customHeight="1" ht="11.25">
      <c r="A7" s="0" t="s">
        <v>16</v>
      </c>
      <c r="B7" s="0" t="s">
        <v>3042</v>
      </c>
      <c r="C7" s="0" t="s">
        <v>3043</v>
      </c>
      <c r="D7" s="0" t="s">
        <v>3052</v>
      </c>
      <c r="E7" s="0" t="s">
        <v>3053</v>
      </c>
      <c r="F7" s="0" t="s">
        <v>3047</v>
      </c>
      <c r="G7" s="0" t="s">
        <v>92</v>
      </c>
    </row>
    <row customHeight="1" ht="11.25">
      <c r="A8" s="0" t="s">
        <v>16</v>
      </c>
      <c r="B8" s="0" t="s">
        <v>3054</v>
      </c>
      <c r="C8" s="0" t="s">
        <v>3055</v>
      </c>
      <c r="D8" s="0" t="s">
        <v>3054</v>
      </c>
      <c r="E8" s="0" t="s">
        <v>3055</v>
      </c>
      <c r="F8" s="0" t="s">
        <v>3041</v>
      </c>
      <c r="G8" s="0" t="s">
        <v>93</v>
      </c>
    </row>
    <row customHeight="1" ht="11.25">
      <c r="A9" s="0" t="s">
        <v>16</v>
      </c>
      <c r="B9" s="0" t="s">
        <v>3056</v>
      </c>
      <c r="C9" s="0" t="s">
        <v>3057</v>
      </c>
      <c r="D9" s="0" t="s">
        <v>3058</v>
      </c>
      <c r="E9" s="0" t="s">
        <v>3059</v>
      </c>
      <c r="F9" s="0" t="s">
        <v>3047</v>
      </c>
      <c r="G9" s="0" t="s">
        <v>112</v>
      </c>
    </row>
    <row customHeight="1" ht="11.25">
      <c r="A10" s="0" t="s">
        <v>16</v>
      </c>
      <c r="B10" s="0" t="s">
        <v>3056</v>
      </c>
      <c r="C10" s="0" t="s">
        <v>3057</v>
      </c>
      <c r="D10" s="0" t="s">
        <v>3056</v>
      </c>
      <c r="E10" s="0" t="s">
        <v>3057</v>
      </c>
      <c r="F10" s="0" t="s">
        <v>3044</v>
      </c>
      <c r="G10" s="0" t="s">
        <v>150</v>
      </c>
    </row>
    <row customHeight="1" ht="11.25">
      <c r="A11" s="0" t="s">
        <v>16</v>
      </c>
      <c r="B11" s="0" t="s">
        <v>3056</v>
      </c>
      <c r="C11" s="0" t="s">
        <v>3057</v>
      </c>
      <c r="D11" s="0" t="s">
        <v>3060</v>
      </c>
      <c r="E11" s="0" t="s">
        <v>3061</v>
      </c>
      <c r="F11" s="0" t="s">
        <v>3047</v>
      </c>
      <c r="G11" s="0" t="s">
        <v>151</v>
      </c>
    </row>
    <row customHeight="1" ht="11.25">
      <c r="A12" s="0" t="s">
        <v>16</v>
      </c>
      <c r="B12" s="0" t="s">
        <v>3056</v>
      </c>
      <c r="C12" s="0" t="s">
        <v>3057</v>
      </c>
      <c r="D12" s="0" t="s">
        <v>3062</v>
      </c>
      <c r="E12" s="0" t="s">
        <v>3063</v>
      </c>
      <c r="F12" s="0" t="s">
        <v>3064</v>
      </c>
      <c r="G12" s="0" t="s">
        <v>152</v>
      </c>
    </row>
    <row customHeight="1" ht="11.25">
      <c r="A13" s="0" t="s">
        <v>16</v>
      </c>
      <c r="B13" s="0" t="s">
        <v>3065</v>
      </c>
      <c r="C13" s="0" t="s">
        <v>3066</v>
      </c>
      <c r="D13" s="0" t="s">
        <v>3065</v>
      </c>
      <c r="E13" s="0" t="s">
        <v>3066</v>
      </c>
      <c r="F13" s="0" t="s">
        <v>3041</v>
      </c>
      <c r="G13" s="0" t="s">
        <v>153</v>
      </c>
    </row>
    <row customHeight="1" ht="11.25">
      <c r="A14" s="0" t="s">
        <v>16</v>
      </c>
      <c r="B14" s="0" t="s">
        <v>3067</v>
      </c>
      <c r="C14" s="0" t="s">
        <v>3068</v>
      </c>
      <c r="D14" s="0" t="s">
        <v>3069</v>
      </c>
      <c r="E14" s="0" t="s">
        <v>3070</v>
      </c>
      <c r="F14" s="0" t="s">
        <v>3047</v>
      </c>
      <c r="G14" s="0" t="s">
        <v>154</v>
      </c>
    </row>
    <row customHeight="1" ht="11.25">
      <c r="A15" s="0" t="s">
        <v>16</v>
      </c>
      <c r="B15" s="0" t="s">
        <v>3067</v>
      </c>
      <c r="C15" s="0" t="s">
        <v>3068</v>
      </c>
      <c r="D15" s="0" t="s">
        <v>3071</v>
      </c>
      <c r="E15" s="0" t="s">
        <v>3072</v>
      </c>
      <c r="F15" s="0" t="s">
        <v>3047</v>
      </c>
      <c r="G15" s="0" t="s">
        <v>155</v>
      </c>
    </row>
    <row customHeight="1" ht="11.25">
      <c r="A16" s="0" t="s">
        <v>16</v>
      </c>
      <c r="B16" s="0" t="s">
        <v>3067</v>
      </c>
      <c r="C16" s="0" t="s">
        <v>3068</v>
      </c>
      <c r="D16" s="0" t="s">
        <v>3067</v>
      </c>
      <c r="E16" s="0" t="s">
        <v>3068</v>
      </c>
      <c r="F16" s="0" t="s">
        <v>3044</v>
      </c>
      <c r="G16" s="0" t="s">
        <v>1462</v>
      </c>
    </row>
    <row customHeight="1" ht="11.25">
      <c r="A17" s="0" t="s">
        <v>16</v>
      </c>
      <c r="B17" s="0" t="s">
        <v>3067</v>
      </c>
      <c r="C17" s="0" t="s">
        <v>3068</v>
      </c>
      <c r="D17" s="0" t="s">
        <v>3073</v>
      </c>
      <c r="E17" s="0" t="s">
        <v>3074</v>
      </c>
      <c r="F17" s="0" t="s">
        <v>3047</v>
      </c>
      <c r="G17" s="0" t="s">
        <v>1468</v>
      </c>
    </row>
    <row customHeight="1" ht="11.25">
      <c r="A18" s="0" t="s">
        <v>16</v>
      </c>
      <c r="B18" s="0" t="s">
        <v>3067</v>
      </c>
      <c r="C18" s="0" t="s">
        <v>3068</v>
      </c>
      <c r="D18" s="0" t="s">
        <v>3075</v>
      </c>
      <c r="E18" s="0" t="s">
        <v>3076</v>
      </c>
      <c r="F18" s="0" t="s">
        <v>3047</v>
      </c>
      <c r="G18" s="0" t="s">
        <v>1480</v>
      </c>
    </row>
    <row customHeight="1" ht="11.25">
      <c r="A19" s="0" t="s">
        <v>16</v>
      </c>
      <c r="B19" s="0" t="s">
        <v>3067</v>
      </c>
      <c r="C19" s="0" t="s">
        <v>3068</v>
      </c>
      <c r="D19" s="0" t="s">
        <v>3077</v>
      </c>
      <c r="E19" s="0" t="s">
        <v>3078</v>
      </c>
      <c r="F19" s="0" t="s">
        <v>3047</v>
      </c>
      <c r="G19" s="0" t="s">
        <v>1494</v>
      </c>
    </row>
    <row customHeight="1" ht="11.25">
      <c r="A20" s="0" t="s">
        <v>16</v>
      </c>
      <c r="B20" s="0" t="s">
        <v>3079</v>
      </c>
      <c r="C20" s="0" t="s">
        <v>3080</v>
      </c>
      <c r="D20" s="0" t="s">
        <v>3079</v>
      </c>
      <c r="E20" s="0" t="s">
        <v>3080</v>
      </c>
      <c r="F20" s="0" t="s">
        <v>3041</v>
      </c>
      <c r="G20" s="0" t="s">
        <v>1506</v>
      </c>
    </row>
    <row customHeight="1" ht="11.25">
      <c r="A21" s="0" t="s">
        <v>16</v>
      </c>
      <c r="B21" s="0" t="s">
        <v>3081</v>
      </c>
      <c r="C21" s="0" t="s">
        <v>3082</v>
      </c>
      <c r="D21" s="0" t="s">
        <v>3083</v>
      </c>
      <c r="E21" s="0" t="s">
        <v>3084</v>
      </c>
      <c r="F21" s="0" t="s">
        <v>3047</v>
      </c>
      <c r="G21" s="0" t="s">
        <v>1515</v>
      </c>
    </row>
    <row customHeight="1" ht="11.25">
      <c r="A22" s="0" t="s">
        <v>16</v>
      </c>
      <c r="B22" s="0" t="s">
        <v>3081</v>
      </c>
      <c r="C22" s="0" t="s">
        <v>3082</v>
      </c>
      <c r="D22" s="0" t="s">
        <v>3081</v>
      </c>
      <c r="E22" s="0" t="s">
        <v>3082</v>
      </c>
      <c r="F22" s="0" t="s">
        <v>3044</v>
      </c>
      <c r="G22" s="0" t="s">
        <v>1531</v>
      </c>
    </row>
    <row customHeight="1" ht="11.25">
      <c r="A23" s="0" t="s">
        <v>16</v>
      </c>
      <c r="B23" s="0" t="s">
        <v>3081</v>
      </c>
      <c r="C23" s="0" t="s">
        <v>3082</v>
      </c>
      <c r="D23" s="0" t="s">
        <v>3085</v>
      </c>
      <c r="E23" s="0" t="s">
        <v>3086</v>
      </c>
      <c r="F23" s="0" t="s">
        <v>3047</v>
      </c>
      <c r="G23" s="0" t="s">
        <v>1538</v>
      </c>
    </row>
    <row customHeight="1" ht="11.25">
      <c r="A24" s="0" t="s">
        <v>16</v>
      </c>
      <c r="B24" s="0" t="s">
        <v>3081</v>
      </c>
      <c r="C24" s="0" t="s">
        <v>3082</v>
      </c>
      <c r="D24" s="0" t="s">
        <v>3087</v>
      </c>
      <c r="E24" s="0" t="s">
        <v>3088</v>
      </c>
      <c r="F24" s="0" t="s">
        <v>3047</v>
      </c>
      <c r="G24" s="0" t="s">
        <v>1546</v>
      </c>
    </row>
    <row customHeight="1" ht="11.25">
      <c r="A25" s="0" t="s">
        <v>16</v>
      </c>
      <c r="B25" s="0" t="s">
        <v>3081</v>
      </c>
      <c r="C25" s="0" t="s">
        <v>3082</v>
      </c>
      <c r="D25" s="0" t="s">
        <v>3089</v>
      </c>
      <c r="E25" s="0" t="s">
        <v>3090</v>
      </c>
      <c r="F25" s="0" t="s">
        <v>3047</v>
      </c>
      <c r="G25" s="0" t="s">
        <v>1553</v>
      </c>
    </row>
    <row customHeight="1" ht="11.25">
      <c r="A26" s="0" t="s">
        <v>16</v>
      </c>
      <c r="B26" s="0" t="s">
        <v>3081</v>
      </c>
      <c r="C26" s="0" t="s">
        <v>3082</v>
      </c>
      <c r="D26" s="0" t="s">
        <v>3091</v>
      </c>
      <c r="E26" s="0" t="s">
        <v>3092</v>
      </c>
      <c r="F26" s="0" t="s">
        <v>3047</v>
      </c>
      <c r="G26" s="0" t="s">
        <v>1557</v>
      </c>
    </row>
    <row customHeight="1" ht="11.25">
      <c r="A27" s="0" t="s">
        <v>16</v>
      </c>
      <c r="B27" s="0" t="s">
        <v>3093</v>
      </c>
      <c r="C27" s="0" t="s">
        <v>3094</v>
      </c>
      <c r="D27" s="0" t="s">
        <v>3095</v>
      </c>
      <c r="E27" s="0" t="s">
        <v>3096</v>
      </c>
      <c r="F27" s="0" t="s">
        <v>3047</v>
      </c>
      <c r="G27" s="0" t="s">
        <v>1562</v>
      </c>
    </row>
    <row customHeight="1" ht="11.25">
      <c r="A28" s="0" t="s">
        <v>16</v>
      </c>
      <c r="B28" s="0" t="s">
        <v>3093</v>
      </c>
      <c r="C28" s="0" t="s">
        <v>3094</v>
      </c>
      <c r="D28" s="0" t="s">
        <v>3097</v>
      </c>
      <c r="E28" s="0" t="s">
        <v>3098</v>
      </c>
      <c r="F28" s="0" t="s">
        <v>3047</v>
      </c>
      <c r="G28" s="0" t="s">
        <v>1569</v>
      </c>
    </row>
    <row customHeight="1" ht="11.25">
      <c r="A29" s="0" t="s">
        <v>16</v>
      </c>
      <c r="B29" s="0" t="s">
        <v>3093</v>
      </c>
      <c r="C29" s="0" t="s">
        <v>3094</v>
      </c>
      <c r="D29" s="0" t="s">
        <v>3099</v>
      </c>
      <c r="E29" s="0" t="s">
        <v>3100</v>
      </c>
      <c r="F29" s="0" t="s">
        <v>3047</v>
      </c>
      <c r="G29" s="0" t="s">
        <v>1571</v>
      </c>
    </row>
    <row customHeight="1" ht="11.25">
      <c r="A30" s="0" t="s">
        <v>16</v>
      </c>
      <c r="B30" s="0" t="s">
        <v>3093</v>
      </c>
      <c r="C30" s="0" t="s">
        <v>3094</v>
      </c>
      <c r="D30" s="0" t="s">
        <v>3101</v>
      </c>
      <c r="E30" s="0" t="s">
        <v>3102</v>
      </c>
      <c r="F30" s="0" t="s">
        <v>3103</v>
      </c>
      <c r="G30" s="0" t="s">
        <v>1574</v>
      </c>
    </row>
    <row customHeight="1" ht="11.25">
      <c r="A31" s="0" t="s">
        <v>16</v>
      </c>
      <c r="B31" s="0" t="s">
        <v>3093</v>
      </c>
      <c r="C31" s="0" t="s">
        <v>3094</v>
      </c>
      <c r="D31" s="0" t="s">
        <v>3093</v>
      </c>
      <c r="E31" s="0" t="s">
        <v>3094</v>
      </c>
      <c r="F31" s="0" t="s">
        <v>3044</v>
      </c>
      <c r="G31" s="0" t="s">
        <v>1580</v>
      </c>
    </row>
    <row customHeight="1" ht="11.25">
      <c r="A32" s="0" t="s">
        <v>16</v>
      </c>
      <c r="B32" s="0" t="s">
        <v>3093</v>
      </c>
      <c r="C32" s="0" t="s">
        <v>3094</v>
      </c>
      <c r="D32" s="0" t="s">
        <v>3104</v>
      </c>
      <c r="E32" s="0" t="s">
        <v>3105</v>
      </c>
      <c r="F32" s="0" t="s">
        <v>3047</v>
      </c>
      <c r="G32" s="0" t="s">
        <v>1582</v>
      </c>
    </row>
    <row customHeight="1" ht="11.25">
      <c r="A33" s="0" t="s">
        <v>16</v>
      </c>
      <c r="B33" s="0" t="s">
        <v>3106</v>
      </c>
      <c r="C33" s="0" t="s">
        <v>3107</v>
      </c>
      <c r="D33" s="0" t="s">
        <v>3106</v>
      </c>
      <c r="E33" s="0" t="s">
        <v>3107</v>
      </c>
      <c r="F33" s="0" t="s">
        <v>3041</v>
      </c>
      <c r="G33" s="0" t="s">
        <v>1584</v>
      </c>
    </row>
    <row customHeight="1" ht="11.25">
      <c r="A34" s="0" t="s">
        <v>16</v>
      </c>
      <c r="B34" s="0" t="s">
        <v>3108</v>
      </c>
      <c r="C34" s="0" t="s">
        <v>3109</v>
      </c>
      <c r="D34" s="0" t="s">
        <v>3110</v>
      </c>
      <c r="E34" s="0" t="s">
        <v>3111</v>
      </c>
      <c r="F34" s="0" t="s">
        <v>3047</v>
      </c>
      <c r="G34" s="0" t="s">
        <v>1586</v>
      </c>
    </row>
    <row customHeight="1" ht="11.25">
      <c r="A35" s="0" t="s">
        <v>16</v>
      </c>
      <c r="B35" s="0" t="s">
        <v>3108</v>
      </c>
      <c r="C35" s="0" t="s">
        <v>3109</v>
      </c>
      <c r="D35" s="0" t="s">
        <v>3112</v>
      </c>
      <c r="E35" s="0" t="s">
        <v>3113</v>
      </c>
      <c r="F35" s="0" t="s">
        <v>3047</v>
      </c>
      <c r="G35" s="0" t="s">
        <v>1591</v>
      </c>
    </row>
    <row customHeight="1" ht="11.25">
      <c r="A36" s="0" t="s">
        <v>16</v>
      </c>
      <c r="B36" s="0" t="s">
        <v>3108</v>
      </c>
      <c r="C36" s="0" t="s">
        <v>3109</v>
      </c>
      <c r="D36" s="0" t="s">
        <v>3114</v>
      </c>
      <c r="E36" s="0" t="s">
        <v>3115</v>
      </c>
      <c r="F36" s="0" t="s">
        <v>3047</v>
      </c>
      <c r="G36" s="0" t="s">
        <v>1596</v>
      </c>
    </row>
    <row customHeight="1" ht="11.25">
      <c r="A37" s="0" t="s">
        <v>16</v>
      </c>
      <c r="B37" s="0" t="s">
        <v>3108</v>
      </c>
      <c r="C37" s="0" t="s">
        <v>3109</v>
      </c>
      <c r="D37" s="0" t="s">
        <v>3108</v>
      </c>
      <c r="E37" s="0" t="s">
        <v>3109</v>
      </c>
      <c r="F37" s="0" t="s">
        <v>3044</v>
      </c>
      <c r="G37" s="0" t="s">
        <v>1600</v>
      </c>
    </row>
    <row customHeight="1" ht="11.25">
      <c r="A38" s="0" t="s">
        <v>16</v>
      </c>
      <c r="B38" s="0" t="s">
        <v>3108</v>
      </c>
      <c r="C38" s="0" t="s">
        <v>3109</v>
      </c>
      <c r="D38" s="0" t="s">
        <v>3116</v>
      </c>
      <c r="E38" s="0" t="s">
        <v>3117</v>
      </c>
      <c r="F38" s="0" t="s">
        <v>3047</v>
      </c>
      <c r="G38" s="0" t="s">
        <v>1608</v>
      </c>
    </row>
    <row customHeight="1" ht="11.25">
      <c r="A39" s="0" t="s">
        <v>16</v>
      </c>
      <c r="B39" s="0" t="s">
        <v>3108</v>
      </c>
      <c r="C39" s="0" t="s">
        <v>3109</v>
      </c>
      <c r="D39" s="0" t="s">
        <v>3118</v>
      </c>
      <c r="E39" s="0" t="s">
        <v>3119</v>
      </c>
      <c r="F39" s="0" t="s">
        <v>3047</v>
      </c>
      <c r="G39" s="0" t="s">
        <v>1614</v>
      </c>
    </row>
    <row customHeight="1" ht="11.25">
      <c r="A40" s="0" t="s">
        <v>16</v>
      </c>
      <c r="B40" s="0" t="s">
        <v>3108</v>
      </c>
      <c r="C40" s="0" t="s">
        <v>3109</v>
      </c>
      <c r="D40" s="0" t="s">
        <v>3120</v>
      </c>
      <c r="E40" s="0" t="s">
        <v>3121</v>
      </c>
      <c r="F40" s="0" t="s">
        <v>3047</v>
      </c>
      <c r="G40" s="0" t="s">
        <v>1619</v>
      </c>
    </row>
    <row customHeight="1" ht="11.25">
      <c r="A41" s="0" t="s">
        <v>16</v>
      </c>
      <c r="B41" s="0" t="s">
        <v>3108</v>
      </c>
      <c r="C41" s="0" t="s">
        <v>3109</v>
      </c>
      <c r="D41" s="0" t="s">
        <v>3122</v>
      </c>
      <c r="E41" s="0" t="s">
        <v>3123</v>
      </c>
      <c r="F41" s="0" t="s">
        <v>3047</v>
      </c>
      <c r="G41" s="0" t="s">
        <v>1623</v>
      </c>
    </row>
    <row customHeight="1" ht="11.25">
      <c r="A42" s="0" t="s">
        <v>16</v>
      </c>
      <c r="B42" s="0" t="s">
        <v>3108</v>
      </c>
      <c r="C42" s="0" t="s">
        <v>3109</v>
      </c>
      <c r="D42" s="0" t="s">
        <v>3124</v>
      </c>
      <c r="E42" s="0" t="s">
        <v>3125</v>
      </c>
      <c r="F42" s="0" t="s">
        <v>3064</v>
      </c>
      <c r="G42" s="0" t="s">
        <v>1626</v>
      </c>
    </row>
    <row customHeight="1" ht="11.25">
      <c r="A43" s="0" t="s">
        <v>16</v>
      </c>
      <c r="B43" s="0" t="s">
        <v>3126</v>
      </c>
      <c r="C43" s="0" t="s">
        <v>3127</v>
      </c>
      <c r="D43" s="0" t="s">
        <v>3126</v>
      </c>
      <c r="E43" s="0" t="s">
        <v>3127</v>
      </c>
      <c r="F43" s="0" t="s">
        <v>3041</v>
      </c>
      <c r="G43" s="0" t="s">
        <v>1633</v>
      </c>
    </row>
    <row customHeight="1" ht="11.25">
      <c r="A44" s="0" t="s">
        <v>16</v>
      </c>
      <c r="B44" s="0" t="s">
        <v>3128</v>
      </c>
      <c r="C44" s="0" t="s">
        <v>3129</v>
      </c>
      <c r="D44" s="0" t="s">
        <v>3130</v>
      </c>
      <c r="E44" s="0" t="s">
        <v>3131</v>
      </c>
      <c r="F44" s="0" t="s">
        <v>3047</v>
      </c>
      <c r="G44" s="0" t="s">
        <v>1642</v>
      </c>
    </row>
    <row customHeight="1" ht="11.25">
      <c r="A45" s="0" t="s">
        <v>16</v>
      </c>
      <c r="B45" s="0" t="s">
        <v>3128</v>
      </c>
      <c r="C45" s="0" t="s">
        <v>3129</v>
      </c>
      <c r="D45" s="0" t="s">
        <v>3132</v>
      </c>
      <c r="E45" s="0" t="s">
        <v>3133</v>
      </c>
      <c r="F45" s="0" t="s">
        <v>3047</v>
      </c>
      <c r="G45" s="0" t="s">
        <v>1647</v>
      </c>
    </row>
    <row customHeight="1" ht="11.25">
      <c r="A46" s="0" t="s">
        <v>16</v>
      </c>
      <c r="B46" s="0" t="s">
        <v>3128</v>
      </c>
      <c r="C46" s="0" t="s">
        <v>3129</v>
      </c>
      <c r="D46" s="0" t="s">
        <v>3134</v>
      </c>
      <c r="E46" s="0" t="s">
        <v>3135</v>
      </c>
      <c r="F46" s="0" t="s">
        <v>3047</v>
      </c>
      <c r="G46" s="0" t="s">
        <v>1650</v>
      </c>
    </row>
    <row customHeight="1" ht="11.25">
      <c r="A47" s="0" t="s">
        <v>16</v>
      </c>
      <c r="B47" s="0" t="s">
        <v>3128</v>
      </c>
      <c r="C47" s="0" t="s">
        <v>3129</v>
      </c>
      <c r="D47" s="0" t="s">
        <v>3128</v>
      </c>
      <c r="E47" s="0" t="s">
        <v>3129</v>
      </c>
      <c r="F47" s="0" t="s">
        <v>3044</v>
      </c>
      <c r="G47" s="0" t="s">
        <v>1656</v>
      </c>
    </row>
    <row customHeight="1" ht="11.25">
      <c r="A48" s="0" t="s">
        <v>16</v>
      </c>
      <c r="B48" s="0" t="s">
        <v>3128</v>
      </c>
      <c r="C48" s="0" t="s">
        <v>3129</v>
      </c>
      <c r="D48" s="0" t="s">
        <v>3136</v>
      </c>
      <c r="E48" s="0" t="s">
        <v>3137</v>
      </c>
      <c r="F48" s="0" t="s">
        <v>3047</v>
      </c>
      <c r="G48" s="0" t="s">
        <v>1661</v>
      </c>
    </row>
    <row customHeight="1" ht="11.25">
      <c r="A49" s="0" t="s">
        <v>16</v>
      </c>
      <c r="B49" s="0" t="s">
        <v>3128</v>
      </c>
      <c r="C49" s="0" t="s">
        <v>3129</v>
      </c>
      <c r="D49" s="0" t="s">
        <v>3138</v>
      </c>
      <c r="E49" s="0" t="s">
        <v>3139</v>
      </c>
      <c r="F49" s="0" t="s">
        <v>3047</v>
      </c>
      <c r="G49" s="0" t="s">
        <v>1664</v>
      </c>
    </row>
    <row customHeight="1" ht="11.25">
      <c r="A50" s="0" t="s">
        <v>16</v>
      </c>
      <c r="B50" s="0" t="s">
        <v>3128</v>
      </c>
      <c r="C50" s="0" t="s">
        <v>3129</v>
      </c>
      <c r="D50" s="0" t="s">
        <v>3140</v>
      </c>
      <c r="E50" s="0" t="s">
        <v>3141</v>
      </c>
      <c r="F50" s="0" t="s">
        <v>3047</v>
      </c>
      <c r="G50" s="0" t="s">
        <v>1668</v>
      </c>
    </row>
    <row customHeight="1" ht="11.25">
      <c r="A51" s="0" t="s">
        <v>16</v>
      </c>
      <c r="B51" s="0" t="s">
        <v>3128</v>
      </c>
      <c r="C51" s="0" t="s">
        <v>3129</v>
      </c>
      <c r="D51" s="0" t="s">
        <v>3142</v>
      </c>
      <c r="E51" s="0" t="s">
        <v>3143</v>
      </c>
      <c r="F51" s="0" t="s">
        <v>3047</v>
      </c>
      <c r="G51" s="0" t="s">
        <v>1673</v>
      </c>
    </row>
    <row customHeight="1" ht="11.25">
      <c r="A52" s="0" t="s">
        <v>16</v>
      </c>
      <c r="B52" s="0" t="s">
        <v>3128</v>
      </c>
      <c r="C52" s="0" t="s">
        <v>3129</v>
      </c>
      <c r="D52" s="0" t="s">
        <v>3144</v>
      </c>
      <c r="E52" s="0" t="s">
        <v>3145</v>
      </c>
      <c r="F52" s="0" t="s">
        <v>3047</v>
      </c>
      <c r="G52" s="0" t="s">
        <v>1677</v>
      </c>
    </row>
    <row customHeight="1" ht="11.25">
      <c r="A53" s="0" t="s">
        <v>16</v>
      </c>
      <c r="B53" s="0" t="s">
        <v>3128</v>
      </c>
      <c r="C53" s="0" t="s">
        <v>3129</v>
      </c>
      <c r="D53" s="0" t="s">
        <v>3146</v>
      </c>
      <c r="E53" s="0" t="s">
        <v>3147</v>
      </c>
      <c r="F53" s="0" t="s">
        <v>3047</v>
      </c>
      <c r="G53" s="0" t="s">
        <v>1679</v>
      </c>
    </row>
    <row customHeight="1" ht="11.25">
      <c r="A54" s="0" t="s">
        <v>16</v>
      </c>
      <c r="B54" s="0" t="s">
        <v>3128</v>
      </c>
      <c r="C54" s="0" t="s">
        <v>3129</v>
      </c>
      <c r="D54" s="0" t="s">
        <v>3148</v>
      </c>
      <c r="E54" s="0" t="s">
        <v>3149</v>
      </c>
      <c r="F54" s="0" t="s">
        <v>3047</v>
      </c>
      <c r="G54" s="0" t="s">
        <v>1682</v>
      </c>
    </row>
    <row customHeight="1" ht="11.25">
      <c r="A55" s="0" t="s">
        <v>16</v>
      </c>
      <c r="B55" s="0" t="s">
        <v>3128</v>
      </c>
      <c r="C55" s="0" t="s">
        <v>3129</v>
      </c>
      <c r="D55" s="0" t="s">
        <v>3150</v>
      </c>
      <c r="E55" s="0" t="s">
        <v>3151</v>
      </c>
      <c r="F55" s="0" t="s">
        <v>3047</v>
      </c>
      <c r="G55" s="0" t="s">
        <v>1686</v>
      </c>
    </row>
    <row customHeight="1" ht="11.25">
      <c r="A56" s="0" t="s">
        <v>16</v>
      </c>
      <c r="B56" s="0" t="s">
        <v>3128</v>
      </c>
      <c r="C56" s="0" t="s">
        <v>3129</v>
      </c>
      <c r="D56" s="0" t="s">
        <v>3152</v>
      </c>
      <c r="E56" s="0" t="s">
        <v>3153</v>
      </c>
      <c r="F56" s="0" t="s">
        <v>3047</v>
      </c>
      <c r="G56" s="0" t="s">
        <v>1689</v>
      </c>
    </row>
    <row customHeight="1" ht="11.25">
      <c r="A57" s="0" t="s">
        <v>16</v>
      </c>
      <c r="B57" s="0" t="s">
        <v>3128</v>
      </c>
      <c r="C57" s="0" t="s">
        <v>3129</v>
      </c>
      <c r="D57" s="0" t="s">
        <v>3154</v>
      </c>
      <c r="E57" s="0" t="s">
        <v>3155</v>
      </c>
      <c r="F57" s="0" t="s">
        <v>3047</v>
      </c>
      <c r="G57" s="0" t="s">
        <v>1692</v>
      </c>
    </row>
    <row customHeight="1" ht="11.25">
      <c r="A58" s="0" t="s">
        <v>16</v>
      </c>
      <c r="B58" s="0" t="s">
        <v>3156</v>
      </c>
      <c r="C58" s="0" t="s">
        <v>3157</v>
      </c>
      <c r="D58" s="0" t="s">
        <v>3156</v>
      </c>
      <c r="E58" s="0" t="s">
        <v>3157</v>
      </c>
      <c r="F58" s="0" t="s">
        <v>3041</v>
      </c>
      <c r="G58" s="0" t="s">
        <v>1695</v>
      </c>
    </row>
    <row customHeight="1" ht="11.25">
      <c r="A59" s="0" t="s">
        <v>16</v>
      </c>
      <c r="B59" s="0" t="s">
        <v>3158</v>
      </c>
      <c r="C59" s="0" t="s">
        <v>3159</v>
      </c>
      <c r="D59" s="0" t="s">
        <v>3160</v>
      </c>
      <c r="E59" s="0" t="s">
        <v>3161</v>
      </c>
      <c r="F59" s="0" t="s">
        <v>3047</v>
      </c>
      <c r="G59" s="0" t="s">
        <v>1699</v>
      </c>
    </row>
    <row customHeight="1" ht="11.25">
      <c r="A60" s="0" t="s">
        <v>16</v>
      </c>
      <c r="B60" s="0" t="s">
        <v>3158</v>
      </c>
      <c r="C60" s="0" t="s">
        <v>3159</v>
      </c>
      <c r="D60" s="0" t="s">
        <v>3162</v>
      </c>
      <c r="E60" s="0" t="s">
        <v>3163</v>
      </c>
      <c r="F60" s="0" t="s">
        <v>3047</v>
      </c>
      <c r="G60" s="0" t="s">
        <v>1702</v>
      </c>
    </row>
    <row customHeight="1" ht="11.25">
      <c r="A61" s="0" t="s">
        <v>16</v>
      </c>
      <c r="B61" s="0" t="s">
        <v>3158</v>
      </c>
      <c r="C61" s="0" t="s">
        <v>3159</v>
      </c>
      <c r="D61" s="0" t="s">
        <v>3158</v>
      </c>
      <c r="E61" s="0" t="s">
        <v>3159</v>
      </c>
      <c r="F61" s="0" t="s">
        <v>3044</v>
      </c>
      <c r="G61" s="0" t="s">
        <v>3164</v>
      </c>
    </row>
    <row customHeight="1" ht="11.25">
      <c r="A62" s="0" t="s">
        <v>16</v>
      </c>
      <c r="B62" s="0" t="s">
        <v>3158</v>
      </c>
      <c r="C62" s="0" t="s">
        <v>3159</v>
      </c>
      <c r="D62" s="0" t="s">
        <v>3165</v>
      </c>
      <c r="E62" s="0" t="s">
        <v>3166</v>
      </c>
      <c r="F62" s="0" t="s">
        <v>3047</v>
      </c>
      <c r="G62" s="0" t="s">
        <v>3167</v>
      </c>
    </row>
    <row customHeight="1" ht="11.25">
      <c r="A63" s="0" t="s">
        <v>16</v>
      </c>
      <c r="B63" s="0" t="s">
        <v>3158</v>
      </c>
      <c r="C63" s="0" t="s">
        <v>3159</v>
      </c>
      <c r="D63" s="0" t="s">
        <v>3168</v>
      </c>
      <c r="E63" s="0" t="s">
        <v>3169</v>
      </c>
      <c r="F63" s="0" t="s">
        <v>3047</v>
      </c>
      <c r="G63" s="0" t="s">
        <v>3170</v>
      </c>
    </row>
    <row customHeight="1" ht="11.25">
      <c r="A64" s="0" t="s">
        <v>16</v>
      </c>
      <c r="B64" s="0" t="s">
        <v>3158</v>
      </c>
      <c r="C64" s="0" t="s">
        <v>3159</v>
      </c>
      <c r="D64" s="0" t="s">
        <v>3171</v>
      </c>
      <c r="E64" s="0" t="s">
        <v>3172</v>
      </c>
      <c r="F64" s="0" t="s">
        <v>3047</v>
      </c>
      <c r="G64" s="0" t="s">
        <v>3173</v>
      </c>
    </row>
    <row customHeight="1" ht="11.25">
      <c r="A65" s="0" t="s">
        <v>16</v>
      </c>
      <c r="B65" s="0" t="s">
        <v>3158</v>
      </c>
      <c r="C65" s="0" t="s">
        <v>3159</v>
      </c>
      <c r="D65" s="0" t="s">
        <v>3174</v>
      </c>
      <c r="E65" s="0" t="s">
        <v>3175</v>
      </c>
      <c r="F65" s="0" t="s">
        <v>3047</v>
      </c>
      <c r="G65" s="0" t="s">
        <v>3176</v>
      </c>
    </row>
    <row customHeight="1" ht="11.25">
      <c r="A66" s="0" t="s">
        <v>16</v>
      </c>
      <c r="B66" s="0" t="s">
        <v>3158</v>
      </c>
      <c r="C66" s="0" t="s">
        <v>3159</v>
      </c>
      <c r="D66" s="0" t="s">
        <v>3177</v>
      </c>
      <c r="E66" s="0" t="s">
        <v>3178</v>
      </c>
      <c r="F66" s="0" t="s">
        <v>3047</v>
      </c>
      <c r="G66" s="0" t="s">
        <v>3179</v>
      </c>
    </row>
    <row customHeight="1" ht="11.25">
      <c r="A67" s="0" t="s">
        <v>16</v>
      </c>
      <c r="B67" s="0" t="s">
        <v>3158</v>
      </c>
      <c r="C67" s="0" t="s">
        <v>3159</v>
      </c>
      <c r="D67" s="0" t="s">
        <v>3180</v>
      </c>
      <c r="E67" s="0" t="s">
        <v>3181</v>
      </c>
      <c r="F67" s="0" t="s">
        <v>3064</v>
      </c>
      <c r="G67" s="0" t="s">
        <v>2020</v>
      </c>
    </row>
    <row customHeight="1" ht="11.25">
      <c r="A68" s="0" t="s">
        <v>16</v>
      </c>
      <c r="B68" s="0" t="s">
        <v>3182</v>
      </c>
      <c r="C68" s="0" t="s">
        <v>3183</v>
      </c>
      <c r="D68" s="0" t="s">
        <v>3182</v>
      </c>
      <c r="E68" s="0" t="s">
        <v>3183</v>
      </c>
      <c r="F68" s="0" t="s">
        <v>3041</v>
      </c>
      <c r="G68" s="0" t="s">
        <v>3184</v>
      </c>
    </row>
    <row customHeight="1" ht="11.25">
      <c r="A69" s="0" t="s">
        <v>16</v>
      </c>
      <c r="B69" s="0" t="s">
        <v>3185</v>
      </c>
      <c r="C69" s="0" t="s">
        <v>3186</v>
      </c>
      <c r="D69" s="0" t="s">
        <v>3187</v>
      </c>
      <c r="E69" s="0" t="s">
        <v>3188</v>
      </c>
      <c r="F69" s="0" t="s">
        <v>3047</v>
      </c>
      <c r="G69" s="0" t="s">
        <v>2223</v>
      </c>
    </row>
    <row customHeight="1" ht="11.25">
      <c r="A70" s="0" t="s">
        <v>16</v>
      </c>
      <c r="B70" s="0" t="s">
        <v>3185</v>
      </c>
      <c r="C70" s="0" t="s">
        <v>3186</v>
      </c>
      <c r="D70" s="0" t="s">
        <v>3185</v>
      </c>
      <c r="E70" s="0" t="s">
        <v>3186</v>
      </c>
      <c r="F70" s="0" t="s">
        <v>3044</v>
      </c>
      <c r="G70" s="0" t="s">
        <v>3189</v>
      </c>
    </row>
    <row customHeight="1" ht="11.25">
      <c r="A71" s="0" t="s">
        <v>16</v>
      </c>
      <c r="B71" s="0" t="s">
        <v>3185</v>
      </c>
      <c r="C71" s="0" t="s">
        <v>3186</v>
      </c>
      <c r="D71" s="0" t="s">
        <v>3190</v>
      </c>
      <c r="E71" s="0" t="s">
        <v>3191</v>
      </c>
      <c r="F71" s="0" t="s">
        <v>3047</v>
      </c>
      <c r="G71" s="0" t="s">
        <v>3192</v>
      </c>
    </row>
    <row customHeight="1" ht="11.25">
      <c r="A72" s="0" t="s">
        <v>16</v>
      </c>
      <c r="B72" s="0" t="s">
        <v>3185</v>
      </c>
      <c r="C72" s="0" t="s">
        <v>3186</v>
      </c>
      <c r="D72" s="0" t="s">
        <v>3193</v>
      </c>
      <c r="E72" s="0" t="s">
        <v>3194</v>
      </c>
      <c r="F72" s="0" t="s">
        <v>3047</v>
      </c>
      <c r="G72" s="0" t="s">
        <v>3195</v>
      </c>
    </row>
    <row customHeight="1" ht="11.25">
      <c r="A73" s="0" t="s">
        <v>16</v>
      </c>
      <c r="B73" s="0" t="s">
        <v>3185</v>
      </c>
      <c r="C73" s="0" t="s">
        <v>3186</v>
      </c>
      <c r="D73" s="0" t="s">
        <v>3196</v>
      </c>
      <c r="E73" s="0" t="s">
        <v>3197</v>
      </c>
      <c r="F73" s="0" t="s">
        <v>3047</v>
      </c>
      <c r="G73" s="0" t="s">
        <v>3198</v>
      </c>
    </row>
    <row customHeight="1" ht="11.25">
      <c r="A74" s="0" t="s">
        <v>16</v>
      </c>
      <c r="B74" s="0" t="s">
        <v>3185</v>
      </c>
      <c r="C74" s="0" t="s">
        <v>3186</v>
      </c>
      <c r="D74" s="0" t="s">
        <v>3199</v>
      </c>
      <c r="E74" s="0" t="s">
        <v>3200</v>
      </c>
      <c r="F74" s="0" t="s">
        <v>3047</v>
      </c>
      <c r="G74" s="0" t="s">
        <v>3201</v>
      </c>
    </row>
    <row customHeight="1" ht="11.25">
      <c r="A75" s="0" t="s">
        <v>16</v>
      </c>
      <c r="B75" s="0" t="s">
        <v>3185</v>
      </c>
      <c r="C75" s="0" t="s">
        <v>3186</v>
      </c>
      <c r="D75" s="0" t="s">
        <v>3202</v>
      </c>
      <c r="E75" s="0" t="s">
        <v>3203</v>
      </c>
      <c r="F75" s="0" t="s">
        <v>3103</v>
      </c>
      <c r="G75" s="0" t="s">
        <v>3204</v>
      </c>
    </row>
    <row customHeight="1" ht="11.25">
      <c r="A76" s="0" t="s">
        <v>16</v>
      </c>
      <c r="B76" s="0" t="s">
        <v>3205</v>
      </c>
      <c r="C76" s="0" t="s">
        <v>3206</v>
      </c>
      <c r="D76" s="0" t="s">
        <v>3205</v>
      </c>
      <c r="E76" s="0" t="s">
        <v>3206</v>
      </c>
      <c r="F76" s="0" t="s">
        <v>3041</v>
      </c>
      <c r="G76" s="0" t="s">
        <v>3207</v>
      </c>
    </row>
    <row customHeight="1" ht="11.25">
      <c r="A77" s="0" t="s">
        <v>16</v>
      </c>
      <c r="B77" s="0" t="s">
        <v>3208</v>
      </c>
      <c r="C77" s="0" t="s">
        <v>3209</v>
      </c>
      <c r="D77" s="0" t="s">
        <v>3208</v>
      </c>
      <c r="E77" s="0" t="s">
        <v>3209</v>
      </c>
      <c r="F77" s="0" t="s">
        <v>3041</v>
      </c>
      <c r="G77" s="0" t="s">
        <v>3210</v>
      </c>
    </row>
    <row customHeight="1" ht="11.25">
      <c r="A78" s="0" t="s">
        <v>16</v>
      </c>
      <c r="B78" s="0" t="s">
        <v>3211</v>
      </c>
      <c r="C78" s="0" t="s">
        <v>3212</v>
      </c>
      <c r="D78" s="0" t="s">
        <v>3211</v>
      </c>
      <c r="E78" s="0" t="s">
        <v>3212</v>
      </c>
      <c r="F78" s="0" t="s">
        <v>3041</v>
      </c>
      <c r="G78" s="0" t="s">
        <v>3213</v>
      </c>
    </row>
    <row customHeight="1" ht="11.25">
      <c r="A79" s="0" t="s">
        <v>16</v>
      </c>
      <c r="B79" s="0" t="s">
        <v>3214</v>
      </c>
      <c r="C79" s="0" t="s">
        <v>3215</v>
      </c>
      <c r="D79" s="0" t="s">
        <v>3214</v>
      </c>
      <c r="E79" s="0" t="s">
        <v>3215</v>
      </c>
      <c r="F79" s="0" t="s">
        <v>3041</v>
      </c>
      <c r="G79" s="0" t="s">
        <v>3216</v>
      </c>
    </row>
    <row customHeight="1" ht="11.25">
      <c r="A80" s="0" t="s">
        <v>16</v>
      </c>
      <c r="B80" s="0" t="s">
        <v>3217</v>
      </c>
      <c r="C80" s="0" t="s">
        <v>3218</v>
      </c>
      <c r="D80" s="0" t="s">
        <v>3219</v>
      </c>
      <c r="E80" s="0" t="s">
        <v>3220</v>
      </c>
      <c r="F80" s="0" t="s">
        <v>3047</v>
      </c>
      <c r="G80" s="0" t="s">
        <v>3221</v>
      </c>
    </row>
    <row customHeight="1" ht="11.25">
      <c r="A81" s="0" t="s">
        <v>16</v>
      </c>
      <c r="B81" s="0" t="s">
        <v>3217</v>
      </c>
      <c r="C81" s="0" t="s">
        <v>3218</v>
      </c>
      <c r="D81" s="0" t="s">
        <v>3222</v>
      </c>
      <c r="E81" s="0" t="s">
        <v>3223</v>
      </c>
      <c r="F81" s="0" t="s">
        <v>3047</v>
      </c>
      <c r="G81" s="0" t="s">
        <v>3224</v>
      </c>
    </row>
    <row customHeight="1" ht="11.25">
      <c r="A82" s="0" t="s">
        <v>16</v>
      </c>
      <c r="B82" s="0" t="s">
        <v>3217</v>
      </c>
      <c r="C82" s="0" t="s">
        <v>3218</v>
      </c>
      <c r="D82" s="0" t="s">
        <v>3217</v>
      </c>
      <c r="E82" s="0" t="s">
        <v>3218</v>
      </c>
      <c r="F82" s="0" t="s">
        <v>3044</v>
      </c>
      <c r="G82" s="0" t="s">
        <v>3225</v>
      </c>
    </row>
    <row customHeight="1" ht="11.25">
      <c r="A83" s="0" t="s">
        <v>16</v>
      </c>
      <c r="B83" s="0" t="s">
        <v>3217</v>
      </c>
      <c r="C83" s="0" t="s">
        <v>3218</v>
      </c>
      <c r="D83" s="0" t="s">
        <v>3226</v>
      </c>
      <c r="E83" s="0" t="s">
        <v>3227</v>
      </c>
      <c r="F83" s="0" t="s">
        <v>3047</v>
      </c>
      <c r="G83" s="0" t="s">
        <v>3228</v>
      </c>
    </row>
    <row customHeight="1" ht="11.25">
      <c r="A84" s="0" t="s">
        <v>16</v>
      </c>
      <c r="B84" s="0" t="s">
        <v>3229</v>
      </c>
      <c r="C84" s="0" t="s">
        <v>3230</v>
      </c>
      <c r="D84" s="0" t="s">
        <v>3229</v>
      </c>
      <c r="E84" s="0" t="s">
        <v>3230</v>
      </c>
      <c r="F84" s="0" t="s">
        <v>3041</v>
      </c>
      <c r="G84" s="0" t="s">
        <v>3231</v>
      </c>
    </row>
    <row customHeight="1" ht="11.25">
      <c r="A85" s="0" t="s">
        <v>16</v>
      </c>
      <c r="B85" s="0" t="s">
        <v>3232</v>
      </c>
      <c r="C85" s="0" t="s">
        <v>3233</v>
      </c>
      <c r="D85" s="0" t="s">
        <v>3234</v>
      </c>
      <c r="E85" s="0" t="s">
        <v>3235</v>
      </c>
      <c r="F85" s="0" t="s">
        <v>3047</v>
      </c>
      <c r="G85" s="0" t="s">
        <v>3236</v>
      </c>
    </row>
    <row customHeight="1" ht="11.25">
      <c r="A86" s="0" t="s">
        <v>16</v>
      </c>
      <c r="B86" s="0" t="s">
        <v>3232</v>
      </c>
      <c r="C86" s="0" t="s">
        <v>3233</v>
      </c>
      <c r="D86" s="0" t="s">
        <v>3237</v>
      </c>
      <c r="E86" s="0" t="s">
        <v>3238</v>
      </c>
      <c r="F86" s="0" t="s">
        <v>3047</v>
      </c>
      <c r="G86" s="0" t="s">
        <v>3239</v>
      </c>
    </row>
    <row customHeight="1" ht="11.25">
      <c r="A87" s="0" t="s">
        <v>16</v>
      </c>
      <c r="B87" s="0" t="s">
        <v>3232</v>
      </c>
      <c r="C87" s="0" t="s">
        <v>3233</v>
      </c>
      <c r="D87" s="0" t="s">
        <v>3232</v>
      </c>
      <c r="E87" s="0" t="s">
        <v>3233</v>
      </c>
      <c r="F87" s="0" t="s">
        <v>3044</v>
      </c>
      <c r="G87" s="0" t="s">
        <v>3240</v>
      </c>
    </row>
    <row customHeight="1" ht="11.25">
      <c r="A88" s="0" t="s">
        <v>16</v>
      </c>
      <c r="B88" s="0" t="s">
        <v>3232</v>
      </c>
      <c r="C88" s="0" t="s">
        <v>3233</v>
      </c>
      <c r="D88" s="0" t="s">
        <v>3241</v>
      </c>
      <c r="E88" s="0" t="s">
        <v>3242</v>
      </c>
      <c r="F88" s="0" t="s">
        <v>3047</v>
      </c>
      <c r="G88" s="0" t="s">
        <v>3243</v>
      </c>
    </row>
    <row customHeight="1" ht="11.25">
      <c r="A89" s="0" t="s">
        <v>16</v>
      </c>
      <c r="B89" s="0" t="s">
        <v>3232</v>
      </c>
      <c r="C89" s="0" t="s">
        <v>3233</v>
      </c>
      <c r="D89" s="0" t="s">
        <v>3244</v>
      </c>
      <c r="E89" s="0" t="s">
        <v>3245</v>
      </c>
      <c r="F89" s="0" t="s">
        <v>3047</v>
      </c>
      <c r="G89" s="0" t="s">
        <v>3246</v>
      </c>
    </row>
    <row customHeight="1" ht="11.25">
      <c r="A90" s="0" t="s">
        <v>16</v>
      </c>
      <c r="B90" s="0" t="s">
        <v>3247</v>
      </c>
      <c r="C90" s="0" t="s">
        <v>3248</v>
      </c>
      <c r="D90" s="0" t="s">
        <v>3247</v>
      </c>
      <c r="E90" s="0" t="s">
        <v>3248</v>
      </c>
      <c r="F90" s="0" t="s">
        <v>3041</v>
      </c>
      <c r="G90" s="0" t="s">
        <v>3249</v>
      </c>
    </row>
    <row customHeight="1" ht="11.25">
      <c r="A91" s="0" t="s">
        <v>16</v>
      </c>
      <c r="B91" s="0" t="s">
        <v>3250</v>
      </c>
      <c r="C91" s="0" t="s">
        <v>3251</v>
      </c>
      <c r="D91" s="0" t="s">
        <v>3252</v>
      </c>
      <c r="E91" s="0" t="s">
        <v>3253</v>
      </c>
      <c r="F91" s="0" t="s">
        <v>3047</v>
      </c>
      <c r="G91" s="0" t="s">
        <v>3254</v>
      </c>
    </row>
    <row customHeight="1" ht="11.25">
      <c r="A92" s="0" t="s">
        <v>16</v>
      </c>
      <c r="B92" s="0" t="s">
        <v>3250</v>
      </c>
      <c r="C92" s="0" t="s">
        <v>3251</v>
      </c>
      <c r="D92" s="0" t="s">
        <v>3250</v>
      </c>
      <c r="E92" s="0" t="s">
        <v>3251</v>
      </c>
      <c r="F92" s="0" t="s">
        <v>3044</v>
      </c>
      <c r="G92" s="0" t="s">
        <v>3255</v>
      </c>
    </row>
    <row customHeight="1" ht="11.25">
      <c r="A93" s="0" t="s">
        <v>16</v>
      </c>
      <c r="B93" s="0" t="s">
        <v>3250</v>
      </c>
      <c r="C93" s="0" t="s">
        <v>3251</v>
      </c>
      <c r="D93" s="0" t="s">
        <v>3256</v>
      </c>
      <c r="E93" s="0" t="s">
        <v>3257</v>
      </c>
      <c r="F93" s="0" t="s">
        <v>3047</v>
      </c>
      <c r="G93" s="0" t="s">
        <v>3258</v>
      </c>
    </row>
    <row customHeight="1" ht="11.25">
      <c r="A94" s="0" t="s">
        <v>16</v>
      </c>
      <c r="B94" s="0" t="s">
        <v>3250</v>
      </c>
      <c r="C94" s="0" t="s">
        <v>3251</v>
      </c>
      <c r="D94" s="0" t="s">
        <v>3259</v>
      </c>
      <c r="E94" s="0" t="s">
        <v>3260</v>
      </c>
      <c r="F94" s="0" t="s">
        <v>3047</v>
      </c>
      <c r="G94" s="0" t="s">
        <v>3261</v>
      </c>
    </row>
    <row customHeight="1" ht="11.25">
      <c r="A95" s="0" t="s">
        <v>16</v>
      </c>
      <c r="B95" s="0" t="s">
        <v>3262</v>
      </c>
      <c r="C95" s="0" t="s">
        <v>3263</v>
      </c>
      <c r="D95" s="0" t="s">
        <v>3262</v>
      </c>
      <c r="E95" s="0" t="s">
        <v>3263</v>
      </c>
      <c r="F95" s="0" t="s">
        <v>3041</v>
      </c>
      <c r="G95" s="0" t="s">
        <v>3264</v>
      </c>
    </row>
    <row customHeight="1" ht="11.25">
      <c r="A96" s="0" t="s">
        <v>16</v>
      </c>
      <c r="B96" s="0" t="s">
        <v>3265</v>
      </c>
      <c r="C96" s="0" t="s">
        <v>3266</v>
      </c>
      <c r="D96" s="0" t="s">
        <v>3265</v>
      </c>
      <c r="E96" s="0" t="s">
        <v>3266</v>
      </c>
      <c r="F96" s="0" t="s">
        <v>3041</v>
      </c>
      <c r="G96" s="0" t="s">
        <v>3267</v>
      </c>
    </row>
    <row customHeight="1" ht="11.25">
      <c r="A97" s="0" t="s">
        <v>16</v>
      </c>
      <c r="B97" s="0" t="s">
        <v>3268</v>
      </c>
      <c r="C97" s="0" t="s">
        <v>3269</v>
      </c>
      <c r="D97" s="0" t="s">
        <v>3268</v>
      </c>
      <c r="E97" s="0" t="s">
        <v>3269</v>
      </c>
      <c r="F97" s="0" t="s">
        <v>3041</v>
      </c>
      <c r="G97" s="0" t="s">
        <v>3270</v>
      </c>
    </row>
    <row customHeight="1" ht="11.25">
      <c r="A98" s="0" t="s">
        <v>16</v>
      </c>
      <c r="B98" s="0" t="s">
        <v>3271</v>
      </c>
      <c r="C98" s="0" t="s">
        <v>3272</v>
      </c>
      <c r="D98" s="0" t="s">
        <v>3271</v>
      </c>
      <c r="E98" s="0" t="s">
        <v>3272</v>
      </c>
      <c r="F98" s="0" t="s">
        <v>3041</v>
      </c>
      <c r="G98" s="0" t="s">
        <v>3273</v>
      </c>
    </row>
    <row customHeight="1" ht="11.25">
      <c r="A99" s="0" t="s">
        <v>16</v>
      </c>
      <c r="B99" s="0" t="s">
        <v>3274</v>
      </c>
      <c r="C99" s="0" t="s">
        <v>3275</v>
      </c>
      <c r="D99" s="0" t="s">
        <v>3276</v>
      </c>
      <c r="E99" s="0" t="s">
        <v>3277</v>
      </c>
      <c r="F99" s="0" t="s">
        <v>3047</v>
      </c>
      <c r="G99" s="0" t="s">
        <v>3278</v>
      </c>
    </row>
    <row customHeight="1" ht="11.25">
      <c r="A100" s="0" t="s">
        <v>16</v>
      </c>
      <c r="B100" s="0" t="s">
        <v>3274</v>
      </c>
      <c r="C100" s="0" t="s">
        <v>3275</v>
      </c>
      <c r="D100" s="0" t="s">
        <v>3279</v>
      </c>
      <c r="E100" s="0" t="s">
        <v>3280</v>
      </c>
      <c r="F100" s="0" t="s">
        <v>3047</v>
      </c>
      <c r="G100" s="0" t="s">
        <v>3281</v>
      </c>
    </row>
    <row customHeight="1" ht="11.25">
      <c r="A101" s="0" t="s">
        <v>16</v>
      </c>
      <c r="B101" s="0" t="s">
        <v>3274</v>
      </c>
      <c r="C101" s="0" t="s">
        <v>3275</v>
      </c>
      <c r="D101" s="0" t="s">
        <v>3282</v>
      </c>
      <c r="E101" s="0" t="s">
        <v>3283</v>
      </c>
      <c r="F101" s="0" t="s">
        <v>3047</v>
      </c>
      <c r="G101" s="0" t="s">
        <v>3284</v>
      </c>
    </row>
    <row customHeight="1" ht="11.25">
      <c r="A102" s="0" t="s">
        <v>16</v>
      </c>
      <c r="B102" s="0" t="s">
        <v>3274</v>
      </c>
      <c r="C102" s="0" t="s">
        <v>3275</v>
      </c>
      <c r="D102" s="0" t="s">
        <v>3285</v>
      </c>
      <c r="E102" s="0" t="s">
        <v>3286</v>
      </c>
      <c r="F102" s="0" t="s">
        <v>3047</v>
      </c>
      <c r="G102" s="0" t="s">
        <v>3287</v>
      </c>
    </row>
    <row customHeight="1" ht="11.25">
      <c r="A103" s="0" t="s">
        <v>16</v>
      </c>
      <c r="B103" s="0" t="s">
        <v>3274</v>
      </c>
      <c r="C103" s="0" t="s">
        <v>3275</v>
      </c>
      <c r="D103" s="0" t="s">
        <v>3274</v>
      </c>
      <c r="E103" s="0" t="s">
        <v>3275</v>
      </c>
      <c r="F103" s="0" t="s">
        <v>3044</v>
      </c>
      <c r="G103" s="0" t="s">
        <v>3288</v>
      </c>
    </row>
    <row customHeight="1" ht="11.25">
      <c r="A104" s="0" t="s">
        <v>16</v>
      </c>
      <c r="B104" s="0" t="s">
        <v>3274</v>
      </c>
      <c r="C104" s="0" t="s">
        <v>3275</v>
      </c>
      <c r="D104" s="0" t="s">
        <v>3289</v>
      </c>
      <c r="E104" s="0" t="s">
        <v>3290</v>
      </c>
      <c r="F104" s="0" t="s">
        <v>3047</v>
      </c>
      <c r="G104" s="0" t="s">
        <v>3291</v>
      </c>
    </row>
    <row customHeight="1" ht="11.25">
      <c r="A105" s="0" t="s">
        <v>16</v>
      </c>
      <c r="B105" s="0" t="s">
        <v>3274</v>
      </c>
      <c r="C105" s="0" t="s">
        <v>3275</v>
      </c>
      <c r="D105" s="0" t="s">
        <v>3292</v>
      </c>
      <c r="E105" s="0" t="s">
        <v>3293</v>
      </c>
      <c r="F105" s="0" t="s">
        <v>3103</v>
      </c>
      <c r="G105" s="0" t="s">
        <v>3294</v>
      </c>
    </row>
    <row customHeight="1" ht="11.25">
      <c r="A106" s="0" t="s">
        <v>16</v>
      </c>
      <c r="B106" s="0" t="s">
        <v>3295</v>
      </c>
      <c r="C106" s="0" t="s">
        <v>3296</v>
      </c>
      <c r="D106" s="0" t="s">
        <v>3295</v>
      </c>
      <c r="E106" s="0" t="s">
        <v>3296</v>
      </c>
      <c r="F106" s="0" t="s">
        <v>3041</v>
      </c>
      <c r="G106" s="0" t="s">
        <v>3297</v>
      </c>
    </row>
    <row customHeight="1" ht="11.25">
      <c r="A107" s="0" t="s">
        <v>16</v>
      </c>
      <c r="B107" s="0" t="s">
        <v>3298</v>
      </c>
      <c r="C107" s="0" t="s">
        <v>3299</v>
      </c>
      <c r="D107" s="0" t="s">
        <v>3300</v>
      </c>
      <c r="E107" s="0" t="s">
        <v>3301</v>
      </c>
      <c r="F107" s="0" t="s">
        <v>3047</v>
      </c>
      <c r="G107" s="0" t="s">
        <v>3302</v>
      </c>
    </row>
    <row customHeight="1" ht="11.25">
      <c r="A108" s="0" t="s">
        <v>16</v>
      </c>
      <c r="B108" s="0" t="s">
        <v>3298</v>
      </c>
      <c r="C108" s="0" t="s">
        <v>3299</v>
      </c>
      <c r="D108" s="0" t="s">
        <v>3303</v>
      </c>
      <c r="E108" s="0" t="s">
        <v>3304</v>
      </c>
      <c r="F108" s="0" t="s">
        <v>3047</v>
      </c>
      <c r="G108" s="0" t="s">
        <v>3305</v>
      </c>
    </row>
    <row customHeight="1" ht="11.25">
      <c r="A109" s="0" t="s">
        <v>16</v>
      </c>
      <c r="B109" s="0" t="s">
        <v>3298</v>
      </c>
      <c r="C109" s="0" t="s">
        <v>3299</v>
      </c>
      <c r="D109" s="0" t="s">
        <v>3298</v>
      </c>
      <c r="E109" s="0" t="s">
        <v>3299</v>
      </c>
      <c r="F109" s="0" t="s">
        <v>3044</v>
      </c>
      <c r="G109" s="0" t="s">
        <v>3306</v>
      </c>
    </row>
    <row customHeight="1" ht="11.25">
      <c r="A110" s="0" t="s">
        <v>16</v>
      </c>
      <c r="B110" s="0" t="s">
        <v>3298</v>
      </c>
      <c r="C110" s="0" t="s">
        <v>3299</v>
      </c>
      <c r="D110" s="0" t="s">
        <v>3307</v>
      </c>
      <c r="E110" s="0" t="s">
        <v>3308</v>
      </c>
      <c r="F110" s="0" t="s">
        <v>3047</v>
      </c>
      <c r="G110" s="0" t="s">
        <v>3309</v>
      </c>
    </row>
    <row customHeight="1" ht="11.25">
      <c r="A111" s="0" t="s">
        <v>16</v>
      </c>
      <c r="B111" s="0" t="s">
        <v>3298</v>
      </c>
      <c r="C111" s="0" t="s">
        <v>3299</v>
      </c>
      <c r="D111" s="0" t="s">
        <v>3310</v>
      </c>
      <c r="E111" s="0" t="s">
        <v>3311</v>
      </c>
      <c r="F111" s="0" t="s">
        <v>3064</v>
      </c>
      <c r="G111" s="0" t="s">
        <v>3312</v>
      </c>
    </row>
    <row customHeight="1" ht="11.25">
      <c r="A112" s="0" t="s">
        <v>16</v>
      </c>
      <c r="B112" s="0" t="s">
        <v>3313</v>
      </c>
      <c r="C112" s="0" t="s">
        <v>3314</v>
      </c>
      <c r="D112" s="0" t="s">
        <v>3313</v>
      </c>
      <c r="E112" s="0" t="s">
        <v>3314</v>
      </c>
      <c r="F112" s="0" t="s">
        <v>3041</v>
      </c>
      <c r="G112" s="0" t="s">
        <v>3315</v>
      </c>
    </row>
    <row customHeight="1" ht="11.25">
      <c r="A113" s="0" t="s">
        <v>16</v>
      </c>
      <c r="B113" s="0" t="s">
        <v>3316</v>
      </c>
      <c r="C113" s="0" t="s">
        <v>3317</v>
      </c>
      <c r="D113" s="0" t="s">
        <v>3318</v>
      </c>
      <c r="E113" s="0" t="s">
        <v>3319</v>
      </c>
      <c r="F113" s="0" t="s">
        <v>3047</v>
      </c>
      <c r="G113" s="0" t="s">
        <v>3320</v>
      </c>
    </row>
    <row customHeight="1" ht="11.25">
      <c r="A114" s="0" t="s">
        <v>16</v>
      </c>
      <c r="B114" s="0" t="s">
        <v>3316</v>
      </c>
      <c r="C114" s="0" t="s">
        <v>3317</v>
      </c>
      <c r="D114" s="0" t="s">
        <v>3321</v>
      </c>
      <c r="E114" s="0" t="s">
        <v>3322</v>
      </c>
      <c r="F114" s="0" t="s">
        <v>3047</v>
      </c>
      <c r="G114" s="0" t="s">
        <v>3323</v>
      </c>
    </row>
    <row customHeight="1" ht="11.25">
      <c r="A115" s="0" t="s">
        <v>16</v>
      </c>
      <c r="B115" s="0" t="s">
        <v>3316</v>
      </c>
      <c r="C115" s="0" t="s">
        <v>3317</v>
      </c>
      <c r="D115" s="0" t="s">
        <v>3324</v>
      </c>
      <c r="E115" s="0" t="s">
        <v>3325</v>
      </c>
      <c r="F115" s="0" t="s">
        <v>3047</v>
      </c>
      <c r="G115" s="0" t="s">
        <v>3326</v>
      </c>
    </row>
    <row customHeight="1" ht="11.25">
      <c r="A116" s="0" t="s">
        <v>16</v>
      </c>
      <c r="B116" s="0" t="s">
        <v>3316</v>
      </c>
      <c r="C116" s="0" t="s">
        <v>3317</v>
      </c>
      <c r="D116" s="0" t="s">
        <v>3327</v>
      </c>
      <c r="E116" s="0" t="s">
        <v>3328</v>
      </c>
      <c r="F116" s="0" t="s">
        <v>3047</v>
      </c>
      <c r="G116" s="0" t="s">
        <v>3329</v>
      </c>
    </row>
    <row customHeight="1" ht="11.25">
      <c r="A117" s="0" t="s">
        <v>16</v>
      </c>
      <c r="B117" s="0" t="s">
        <v>3316</v>
      </c>
      <c r="C117" s="0" t="s">
        <v>3317</v>
      </c>
      <c r="D117" s="0" t="s">
        <v>3330</v>
      </c>
      <c r="E117" s="0" t="s">
        <v>3331</v>
      </c>
      <c r="F117" s="0" t="s">
        <v>3047</v>
      </c>
      <c r="G117" s="0" t="s">
        <v>3332</v>
      </c>
    </row>
    <row customHeight="1" ht="11.25">
      <c r="A118" s="0" t="s">
        <v>16</v>
      </c>
      <c r="B118" s="0" t="s">
        <v>3316</v>
      </c>
      <c r="C118" s="0" t="s">
        <v>3317</v>
      </c>
      <c r="D118" s="0" t="s">
        <v>3316</v>
      </c>
      <c r="E118" s="0" t="s">
        <v>3317</v>
      </c>
      <c r="F118" s="0" t="s">
        <v>3044</v>
      </c>
      <c r="G118" s="0" t="s">
        <v>3333</v>
      </c>
    </row>
    <row customHeight="1" ht="11.25">
      <c r="A119" s="0" t="s">
        <v>16</v>
      </c>
      <c r="B119" s="0" t="s">
        <v>3316</v>
      </c>
      <c r="C119" s="0" t="s">
        <v>3317</v>
      </c>
      <c r="D119" s="0" t="s">
        <v>3334</v>
      </c>
      <c r="E119" s="0" t="s">
        <v>3335</v>
      </c>
      <c r="F119" s="0" t="s">
        <v>3047</v>
      </c>
      <c r="G119" s="0" t="s">
        <v>3336</v>
      </c>
    </row>
    <row customHeight="1" ht="11.25">
      <c r="A120" s="0" t="s">
        <v>16</v>
      </c>
      <c r="B120" s="0" t="s">
        <v>3316</v>
      </c>
      <c r="C120" s="0" t="s">
        <v>3317</v>
      </c>
      <c r="D120" s="0" t="s">
        <v>3337</v>
      </c>
      <c r="E120" s="0" t="s">
        <v>3338</v>
      </c>
      <c r="F120" s="0" t="s">
        <v>3064</v>
      </c>
      <c r="G120" s="0" t="s">
        <v>3339</v>
      </c>
    </row>
    <row customHeight="1" ht="11.25">
      <c r="A121" s="0" t="s">
        <v>16</v>
      </c>
      <c r="B121" s="0" t="s">
        <v>3340</v>
      </c>
      <c r="C121" s="0" t="s">
        <v>3341</v>
      </c>
      <c r="D121" s="0" t="s">
        <v>3340</v>
      </c>
      <c r="E121" s="0" t="s">
        <v>3341</v>
      </c>
      <c r="F121" s="0" t="s">
        <v>3041</v>
      </c>
      <c r="G121" s="0" t="s">
        <v>3342</v>
      </c>
    </row>
    <row customHeight="1" ht="11.25">
      <c r="A122" s="0" t="s">
        <v>16</v>
      </c>
      <c r="B122" s="0" t="s">
        <v>3343</v>
      </c>
      <c r="C122" s="0" t="s">
        <v>3344</v>
      </c>
      <c r="D122" s="0" t="s">
        <v>3345</v>
      </c>
      <c r="E122" s="0" t="s">
        <v>3346</v>
      </c>
      <c r="F122" s="0" t="s">
        <v>3047</v>
      </c>
      <c r="G122" s="0" t="s">
        <v>3347</v>
      </c>
    </row>
    <row customHeight="1" ht="11.25">
      <c r="A123" s="0" t="s">
        <v>16</v>
      </c>
      <c r="B123" s="0" t="s">
        <v>3343</v>
      </c>
      <c r="C123" s="0" t="s">
        <v>3344</v>
      </c>
      <c r="D123" s="0" t="s">
        <v>3348</v>
      </c>
      <c r="E123" s="0" t="s">
        <v>3349</v>
      </c>
      <c r="F123" s="0" t="s">
        <v>3047</v>
      </c>
      <c r="G123" s="0" t="s">
        <v>3350</v>
      </c>
    </row>
    <row customHeight="1" ht="11.25">
      <c r="A124" s="0" t="s">
        <v>16</v>
      </c>
      <c r="B124" s="0" t="s">
        <v>3343</v>
      </c>
      <c r="C124" s="0" t="s">
        <v>3344</v>
      </c>
      <c r="D124" s="0" t="s">
        <v>3351</v>
      </c>
      <c r="E124" s="0" t="s">
        <v>3352</v>
      </c>
      <c r="F124" s="0" t="s">
        <v>3047</v>
      </c>
      <c r="G124" s="0" t="s">
        <v>3353</v>
      </c>
    </row>
    <row customHeight="1" ht="11.25">
      <c r="A125" s="0" t="s">
        <v>16</v>
      </c>
      <c r="B125" s="0" t="s">
        <v>3343</v>
      </c>
      <c r="C125" s="0" t="s">
        <v>3344</v>
      </c>
      <c r="D125" s="0" t="s">
        <v>3354</v>
      </c>
      <c r="E125" s="0" t="s">
        <v>3355</v>
      </c>
      <c r="F125" s="0" t="s">
        <v>3047</v>
      </c>
      <c r="G125" s="0" t="s">
        <v>3356</v>
      </c>
    </row>
    <row customHeight="1" ht="11.25">
      <c r="A126" s="0" t="s">
        <v>16</v>
      </c>
      <c r="B126" s="0" t="s">
        <v>3343</v>
      </c>
      <c r="C126" s="0" t="s">
        <v>3344</v>
      </c>
      <c r="D126" s="0" t="s">
        <v>3343</v>
      </c>
      <c r="E126" s="0" t="s">
        <v>3344</v>
      </c>
      <c r="F126" s="0" t="s">
        <v>3044</v>
      </c>
      <c r="G126" s="0" t="s">
        <v>3357</v>
      </c>
    </row>
    <row customHeight="1" ht="11.25">
      <c r="A127" s="0" t="s">
        <v>16</v>
      </c>
      <c r="B127" s="0" t="s">
        <v>3343</v>
      </c>
      <c r="C127" s="0" t="s">
        <v>3344</v>
      </c>
      <c r="D127" s="0" t="s">
        <v>3358</v>
      </c>
      <c r="E127" s="0" t="s">
        <v>3359</v>
      </c>
      <c r="F127" s="0" t="s">
        <v>3047</v>
      </c>
      <c r="G127" s="0" t="s">
        <v>3360</v>
      </c>
    </row>
    <row customHeight="1" ht="11.25">
      <c r="A128" s="0" t="s">
        <v>16</v>
      </c>
      <c r="B128" s="0" t="s">
        <v>3343</v>
      </c>
      <c r="C128" s="0" t="s">
        <v>3344</v>
      </c>
      <c r="D128" s="0" t="s">
        <v>3361</v>
      </c>
      <c r="E128" s="0" t="s">
        <v>3362</v>
      </c>
      <c r="F128" s="0" t="s">
        <v>3047</v>
      </c>
      <c r="G128" s="0" t="s">
        <v>3363</v>
      </c>
    </row>
    <row customHeight="1" ht="11.25">
      <c r="A129" s="0" t="s">
        <v>16</v>
      </c>
      <c r="B129" s="0" t="s">
        <v>3343</v>
      </c>
      <c r="C129" s="0" t="s">
        <v>3344</v>
      </c>
      <c r="D129" s="0" t="s">
        <v>3364</v>
      </c>
      <c r="E129" s="0" t="s">
        <v>3365</v>
      </c>
      <c r="F129" s="0" t="s">
        <v>3103</v>
      </c>
      <c r="G129" s="0" t="s">
        <v>3366</v>
      </c>
    </row>
    <row customHeight="1" ht="11.25">
      <c r="A130" s="0" t="s">
        <v>16</v>
      </c>
      <c r="B130" s="0" t="s">
        <v>3367</v>
      </c>
      <c r="C130" s="0" t="s">
        <v>3368</v>
      </c>
      <c r="D130" s="0" t="s">
        <v>3367</v>
      </c>
      <c r="E130" s="0" t="s">
        <v>3368</v>
      </c>
      <c r="F130" s="0" t="s">
        <v>3041</v>
      </c>
      <c r="G130" s="0" t="s">
        <v>3369</v>
      </c>
    </row>
    <row customHeight="1" ht="11.25">
      <c r="A131" s="0" t="s">
        <v>16</v>
      </c>
      <c r="B131" s="0" t="s">
        <v>3370</v>
      </c>
      <c r="C131" s="0" t="s">
        <v>3371</v>
      </c>
      <c r="D131" s="0" t="s">
        <v>3372</v>
      </c>
      <c r="E131" s="0" t="s">
        <v>3373</v>
      </c>
      <c r="F131" s="0" t="s">
        <v>3047</v>
      </c>
      <c r="G131" s="0" t="s">
        <v>3374</v>
      </c>
    </row>
    <row customHeight="1" ht="11.25">
      <c r="A132" s="0" t="s">
        <v>16</v>
      </c>
      <c r="B132" s="0" t="s">
        <v>3370</v>
      </c>
      <c r="C132" s="0" t="s">
        <v>3371</v>
      </c>
      <c r="D132" s="0" t="s">
        <v>3375</v>
      </c>
      <c r="E132" s="0" t="s">
        <v>3376</v>
      </c>
      <c r="F132" s="0" t="s">
        <v>3047</v>
      </c>
      <c r="G132" s="0" t="s">
        <v>3377</v>
      </c>
    </row>
    <row customHeight="1" ht="11.25">
      <c r="A133" s="0" t="s">
        <v>16</v>
      </c>
      <c r="B133" s="0" t="s">
        <v>3370</v>
      </c>
      <c r="C133" s="0" t="s">
        <v>3371</v>
      </c>
      <c r="D133" s="0" t="s">
        <v>3378</v>
      </c>
      <c r="E133" s="0" t="s">
        <v>3379</v>
      </c>
      <c r="F133" s="0" t="s">
        <v>3047</v>
      </c>
      <c r="G133" s="0" t="s">
        <v>3380</v>
      </c>
    </row>
    <row customHeight="1" ht="11.25">
      <c r="A134" s="0" t="s">
        <v>16</v>
      </c>
      <c r="B134" s="0" t="s">
        <v>3370</v>
      </c>
      <c r="C134" s="0" t="s">
        <v>3371</v>
      </c>
      <c r="D134" s="0" t="s">
        <v>3381</v>
      </c>
      <c r="E134" s="0" t="s">
        <v>3382</v>
      </c>
      <c r="F134" s="0" t="s">
        <v>3047</v>
      </c>
      <c r="G134" s="0" t="s">
        <v>3383</v>
      </c>
    </row>
    <row customHeight="1" ht="11.25">
      <c r="A135" s="0" t="s">
        <v>16</v>
      </c>
      <c r="B135" s="0" t="s">
        <v>3370</v>
      </c>
      <c r="C135" s="0" t="s">
        <v>3371</v>
      </c>
      <c r="D135" s="0" t="s">
        <v>3384</v>
      </c>
      <c r="E135" s="0" t="s">
        <v>3385</v>
      </c>
      <c r="F135" s="0" t="s">
        <v>3047</v>
      </c>
      <c r="G135" s="0" t="s">
        <v>3386</v>
      </c>
    </row>
    <row customHeight="1" ht="11.25">
      <c r="A136" s="0" t="s">
        <v>16</v>
      </c>
      <c r="B136" s="0" t="s">
        <v>3370</v>
      </c>
      <c r="C136" s="0" t="s">
        <v>3371</v>
      </c>
      <c r="D136" s="0" t="s">
        <v>3387</v>
      </c>
      <c r="E136" s="0" t="s">
        <v>3388</v>
      </c>
      <c r="F136" s="0" t="s">
        <v>3047</v>
      </c>
      <c r="G136" s="0" t="s">
        <v>3389</v>
      </c>
    </row>
    <row customHeight="1" ht="11.25">
      <c r="A137" s="0" t="s">
        <v>16</v>
      </c>
      <c r="B137" s="0" t="s">
        <v>3370</v>
      </c>
      <c r="C137" s="0" t="s">
        <v>3371</v>
      </c>
      <c r="D137" s="0" t="s">
        <v>3370</v>
      </c>
      <c r="E137" s="0" t="s">
        <v>3371</v>
      </c>
      <c r="F137" s="0" t="s">
        <v>3044</v>
      </c>
      <c r="G137" s="0" t="s">
        <v>3390</v>
      </c>
    </row>
    <row customHeight="1" ht="11.25">
      <c r="A138" s="0" t="s">
        <v>16</v>
      </c>
      <c r="B138" s="0" t="s">
        <v>3370</v>
      </c>
      <c r="C138" s="0" t="s">
        <v>3371</v>
      </c>
      <c r="D138" s="0" t="s">
        <v>3391</v>
      </c>
      <c r="E138" s="0" t="s">
        <v>3392</v>
      </c>
      <c r="F138" s="0" t="s">
        <v>3047</v>
      </c>
      <c r="G138" s="0" t="s">
        <v>3393</v>
      </c>
    </row>
    <row customHeight="1" ht="11.25">
      <c r="A139" s="0" t="s">
        <v>16</v>
      </c>
      <c r="B139" s="0" t="s">
        <v>3394</v>
      </c>
      <c r="C139" s="0" t="s">
        <v>3395</v>
      </c>
      <c r="D139" s="0" t="s">
        <v>3394</v>
      </c>
      <c r="E139" s="0" t="s">
        <v>3395</v>
      </c>
      <c r="F139" s="0" t="s">
        <v>3396</v>
      </c>
      <c r="G139" s="0" t="s">
        <v>3397</v>
      </c>
    </row>
    <row customHeight="1" ht="11.25">
      <c r="A140" s="0" t="s">
        <v>16</v>
      </c>
      <c r="B140" s="0" t="s">
        <v>99</v>
      </c>
      <c r="C140" s="0" t="s">
        <v>101</v>
      </c>
      <c r="D140" s="0" t="s">
        <v>99</v>
      </c>
      <c r="E140" s="0" t="s">
        <v>101</v>
      </c>
      <c r="F140" s="0" t="s">
        <v>3396</v>
      </c>
      <c r="G140" s="0" t="s">
        <v>100</v>
      </c>
    </row>
    <row customHeight="1" ht="11.25">
      <c r="A141" s="0" t="s">
        <v>16</v>
      </c>
      <c r="B141" s="0" t="s">
        <v>3398</v>
      </c>
      <c r="C141" s="0" t="s">
        <v>3399</v>
      </c>
      <c r="D141" s="0" t="s">
        <v>3398</v>
      </c>
      <c r="E141" s="0" t="s">
        <v>3399</v>
      </c>
      <c r="F141" s="0" t="s">
        <v>3396</v>
      </c>
      <c r="G141" s="0" t="s">
        <v>3400</v>
      </c>
    </row>
    <row customHeight="1" ht="11.25">
      <c r="A142" s="0" t="s">
        <v>16</v>
      </c>
      <c r="B142" s="0" t="s">
        <v>3401</v>
      </c>
      <c r="C142" s="0" t="s">
        <v>3402</v>
      </c>
      <c r="D142" s="0" t="s">
        <v>3401</v>
      </c>
      <c r="E142" s="0" t="s">
        <v>3402</v>
      </c>
      <c r="F142" s="0" t="s">
        <v>3396</v>
      </c>
      <c r="G142" s="0" t="s">
        <v>3403</v>
      </c>
    </row>
    <row customHeight="1" ht="11.25">
      <c r="A143" s="0" t="s">
        <v>16</v>
      </c>
      <c r="B143" s="0" t="s">
        <v>3404</v>
      </c>
      <c r="C143" s="0" t="s">
        <v>3405</v>
      </c>
      <c r="D143" s="0" t="s">
        <v>3404</v>
      </c>
      <c r="E143" s="0" t="s">
        <v>3405</v>
      </c>
      <c r="F143" s="0" t="s">
        <v>3396</v>
      </c>
      <c r="G143" s="0" t="s">
        <v>3406</v>
      </c>
    </row>
    <row customHeight="1" ht="11.25">
      <c r="A144" s="0" t="s">
        <v>16</v>
      </c>
      <c r="B144" s="0" t="s">
        <v>3407</v>
      </c>
      <c r="C144" s="0" t="s">
        <v>3408</v>
      </c>
      <c r="D144" s="0" t="s">
        <v>3407</v>
      </c>
      <c r="E144" s="0" t="s">
        <v>3408</v>
      </c>
      <c r="F144" s="0" t="s">
        <v>3396</v>
      </c>
      <c r="G144" s="0" t="s">
        <v>3409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DE875-5E7F-7BDB-7008-0.10C0B9C9}"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3455</v>
      </c>
      <c r="B1" s="837" t="s">
        <v>3456</v>
      </c>
      <c r="C1" s="837" t="s">
        <v>1165</v>
      </c>
    </row>
    <row customHeight="1" ht="11.25">
      <c r="A2" s="837">
        <v>4189678</v>
      </c>
      <c r="B2" s="837" t="s">
        <v>3457</v>
      </c>
      <c r="C2" s="837" t="s">
        <v>3458</v>
      </c>
    </row>
    <row customHeight="1" ht="11.25">
      <c r="A3" s="837">
        <v>4190415</v>
      </c>
      <c r="B3" s="837" t="s">
        <v>3459</v>
      </c>
      <c r="C3" s="837" t="s">
        <v>3458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A6F526-03E4-4F0C-726B-0.DEF6306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3460</v>
      </c>
      <c r="B1" s="165" t="s">
        <v>3461</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0CE669-9329-38F2-735D-0.307838F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3462</v>
      </c>
      <c r="B1" s="0" t="b">
        <v>1</v>
      </c>
    </row>
    <row customHeight="1" ht="11.25">
      <c r="A2" s="0" t="s">
        <v>3463</v>
      </c>
      <c r="B2" s="0" t="b">
        <v>0</v>
      </c>
    </row>
    <row customHeight="1" ht="11.25">
      <c r="A3" s="0" t="s">
        <v>3464</v>
      </c>
      <c r="B3" s="0" t="b">
        <v>1</v>
      </c>
    </row>
    <row customHeight="1" ht="11.25">
      <c r="A4" s="0" t="s">
        <v>3465</v>
      </c>
      <c r="B4" s="0" t="b">
        <v>0</v>
      </c>
    </row>
    <row customHeight="1" ht="11.25">
      <c r="A5" s="0" t="s">
        <v>3466</v>
      </c>
      <c r="B5" s="0" t="b">
        <v>0</v>
      </c>
    </row>
    <row customHeight="1" ht="11.25">
      <c r="A6" s="0" t="s">
        <v>3467</v>
      </c>
      <c r="B6" s="0" t="b">
        <v>0</v>
      </c>
    </row>
    <row customHeight="1" ht="11.25">
      <c r="A7" s="0" t="s">
        <v>3468</v>
      </c>
      <c r="B7" s="0" t="b">
        <v>0</v>
      </c>
    </row>
    <row customHeight="1" ht="11.25">
      <c r="A8" s="0" t="s">
        <v>3469</v>
      </c>
      <c r="B8" s="0" t="b">
        <v>0</v>
      </c>
    </row>
    <row customHeight="1" ht="11.25">
      <c r="A9" s="0" t="s">
        <v>3470</v>
      </c>
      <c r="B9" s="0" t="b">
        <v>0</v>
      </c>
    </row>
    <row customHeight="1" ht="11.25">
      <c r="A10" s="0" t="s">
        <v>3471</v>
      </c>
      <c r="B10" s="0" t="b">
        <v>0</v>
      </c>
    </row>
    <row customHeight="1" ht="11.25">
      <c r="A11" s="0" t="s">
        <v>3472</v>
      </c>
      <c r="B11" s="0" t="b">
        <v>1</v>
      </c>
    </row>
    <row customHeight="1" ht="11.25">
      <c r="A12" s="0" t="s">
        <v>3473</v>
      </c>
      <c r="B12" s="0" t="b">
        <v>0</v>
      </c>
    </row>
    <row customHeight="1" ht="11.25">
      <c r="A13" s="0" t="s">
        <v>3474</v>
      </c>
      <c r="B13" s="0" t="b">
        <v>0</v>
      </c>
    </row>
    <row customHeight="1" ht="11.25">
      <c r="A14" s="0" t="s">
        <v>3475</v>
      </c>
      <c r="B14" s="0" t="b">
        <v>0</v>
      </c>
    </row>
    <row customHeight="1" ht="11.25">
      <c r="A15" s="0" t="s">
        <v>3476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FDA7BD-3A5D-297C-2AC7-0.2332A3FA}"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0"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A6B519-D095-F1C8-DC1D-0.3B2E513C}"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3477</v>
      </c>
      <c r="B1" s="69" t="s">
        <v>3478</v>
      </c>
    </row>
    <row customHeight="1" ht="11.25">
      <c r="A2" s="66" t="s">
        <v>3479</v>
      </c>
      <c r="B2" s="66" t="s">
        <v>3480</v>
      </c>
    </row>
    <row customHeight="1" ht="11.25">
      <c r="A3" s="66" t="s">
        <v>3481</v>
      </c>
      <c r="B3" s="66" t="s">
        <v>3482</v>
      </c>
    </row>
    <row customHeight="1" ht="11.25">
      <c r="A4" s="66" t="s">
        <v>3483</v>
      </c>
      <c r="B4" s="66" t="s">
        <v>3484</v>
      </c>
    </row>
    <row customHeight="1" ht="11.25">
      <c r="A5" s="66" t="s">
        <v>3485</v>
      </c>
      <c r="B5" s="66" t="s">
        <v>3486</v>
      </c>
    </row>
    <row customHeight="1" ht="11.25">
      <c r="A6" s="66" t="s">
        <v>3487</v>
      </c>
      <c r="B6" s="66" t="s">
        <v>3488</v>
      </c>
    </row>
    <row customHeight="1" ht="11.25">
      <c r="A7" s="66" t="s">
        <v>3489</v>
      </c>
      <c r="B7" s="66" t="s">
        <v>3490</v>
      </c>
    </row>
    <row customHeight="1" ht="11.25">
      <c r="A8" s="66" t="s">
        <v>3491</v>
      </c>
      <c r="B8" s="66" t="s">
        <v>3492</v>
      </c>
    </row>
    <row customHeight="1" ht="11.25">
      <c r="A9" s="66" t="s">
        <v>3493</v>
      </c>
      <c r="B9" s="66" t="s">
        <v>3494</v>
      </c>
    </row>
    <row customHeight="1" ht="11.25">
      <c r="A10" s="66" t="s">
        <v>3495</v>
      </c>
      <c r="B10" s="66" t="s">
        <v>3496</v>
      </c>
    </row>
    <row customHeight="1" ht="11.25">
      <c r="A11" s="66" t="s">
        <v>3497</v>
      </c>
      <c r="B11" s="66" t="s">
        <v>3498</v>
      </c>
    </row>
    <row customHeight="1" ht="11.25">
      <c r="A12" s="66" t="s">
        <v>3499</v>
      </c>
      <c r="B12" s="66" t="s">
        <v>3500</v>
      </c>
    </row>
    <row customHeight="1" ht="11.25">
      <c r="A13" s="66" t="s">
        <v>3501</v>
      </c>
      <c r="B13" s="66" t="s">
        <v>3502</v>
      </c>
    </row>
    <row customHeight="1" ht="11.25">
      <c r="A14" s="66" t="s">
        <v>3503</v>
      </c>
      <c r="B14" s="66" t="s">
        <v>3504</v>
      </c>
    </row>
    <row customHeight="1" ht="11.25">
      <c r="A15" s="66" t="s">
        <v>3505</v>
      </c>
      <c r="B15" s="66" t="s">
        <v>3506</v>
      </c>
    </row>
    <row customHeight="1" ht="11.25">
      <c r="A16" s="66" t="s">
        <v>3507</v>
      </c>
      <c r="B16" s="66" t="s">
        <v>3508</v>
      </c>
    </row>
    <row customHeight="1" ht="11.25">
      <c r="A17" s="66" t="s">
        <v>3509</v>
      </c>
      <c r="B17" s="66" t="s">
        <v>3510</v>
      </c>
    </row>
    <row customHeight="1" ht="11.25">
      <c r="A18" s="66" t="s">
        <v>3511</v>
      </c>
      <c r="B18" s="66" t="s">
        <v>3512</v>
      </c>
    </row>
    <row customHeight="1" ht="11.25">
      <c r="A19" s="66" t="s">
        <v>3513</v>
      </c>
      <c r="B19" s="66" t="s">
        <v>3514</v>
      </c>
    </row>
    <row customHeight="1" ht="11.25">
      <c r="A20" s="66" t="s">
        <v>3515</v>
      </c>
      <c r="B20" s="66" t="s">
        <v>3516</v>
      </c>
    </row>
    <row customHeight="1" ht="11.25">
      <c r="A21" s="66" t="s">
        <v>3517</v>
      </c>
      <c r="B21" s="66" t="s">
        <v>3518</v>
      </c>
    </row>
    <row customHeight="1" ht="11.25">
      <c r="A22" s="66" t="s">
        <v>3519</v>
      </c>
      <c r="B22" s="66" t="s">
        <v>3520</v>
      </c>
    </row>
    <row customHeight="1" ht="11.25">
      <c r="A23" s="66" t="s">
        <v>3521</v>
      </c>
      <c r="B23" s="66" t="s">
        <v>3522</v>
      </c>
    </row>
    <row customHeight="1" ht="11.25">
      <c r="A24" s="66" t="s">
        <v>3523</v>
      </c>
      <c r="B24" s="66" t="s">
        <v>3524</v>
      </c>
    </row>
    <row customHeight="1" ht="11.25">
      <c r="A25" s="66" t="s">
        <v>3525</v>
      </c>
      <c r="B25" s="66" t="s">
        <v>3526</v>
      </c>
    </row>
    <row customHeight="1" ht="11.25">
      <c r="A26" s="66" t="s">
        <v>3527</v>
      </c>
      <c r="B26" s="66" t="s">
        <v>3528</v>
      </c>
    </row>
    <row customHeight="1" ht="11.25">
      <c r="A27" s="66" t="s">
        <v>3529</v>
      </c>
      <c r="B27" s="66" t="s">
        <v>3530</v>
      </c>
    </row>
    <row customHeight="1" ht="11.25">
      <c r="A28" s="66" t="s">
        <v>3531</v>
      </c>
      <c r="B28" s="66" t="s">
        <v>3532</v>
      </c>
    </row>
    <row customHeight="1" ht="11.25">
      <c r="A29" s="66" t="s">
        <v>3533</v>
      </c>
      <c r="B29" s="66" t="s">
        <v>3534</v>
      </c>
    </row>
    <row customHeight="1" ht="11.25">
      <c r="A30" s="66" t="s">
        <v>3535</v>
      </c>
      <c r="B30" s="66" t="s">
        <v>3536</v>
      </c>
    </row>
    <row customHeight="1" ht="11.25">
      <c r="A31" s="66" t="s">
        <v>3537</v>
      </c>
      <c r="B31" s="66" t="s">
        <v>3538</v>
      </c>
    </row>
    <row customHeight="1" ht="11.25">
      <c r="A32" s="66" t="s">
        <v>3539</v>
      </c>
      <c r="B32" s="66" t="s">
        <v>3540</v>
      </c>
    </row>
    <row customHeight="1" ht="11.25">
      <c r="A33" s="66" t="s">
        <v>3541</v>
      </c>
      <c r="B33" s="66" t="s">
        <v>3542</v>
      </c>
    </row>
    <row customHeight="1" ht="11.25">
      <c r="A34" s="66" t="s">
        <v>3543</v>
      </c>
      <c r="B34" s="66" t="s">
        <v>3544</v>
      </c>
    </row>
    <row customHeight="1" ht="11.25">
      <c r="A35" s="66" t="s">
        <v>3545</v>
      </c>
      <c r="B35" s="66" t="s">
        <v>3546</v>
      </c>
    </row>
    <row customHeight="1" ht="11.25">
      <c r="A36" s="66" t="s">
        <v>3547</v>
      </c>
      <c r="B36" s="66" t="s">
        <v>3548</v>
      </c>
    </row>
    <row customHeight="1" ht="11.25">
      <c r="A37" s="66" t="s">
        <v>3549</v>
      </c>
      <c r="B37" s="66" t="s">
        <v>3550</v>
      </c>
    </row>
    <row customHeight="1" ht="11.25">
      <c r="A38" s="66" t="s">
        <v>3551</v>
      </c>
      <c r="B38" s="66" t="s">
        <v>3552</v>
      </c>
    </row>
    <row customHeight="1" ht="11.25">
      <c r="A39" s="66" t="s">
        <v>3553</v>
      </c>
      <c r="B39" s="66" t="s">
        <v>3554</v>
      </c>
    </row>
    <row customHeight="1" ht="11.25">
      <c r="A40" s="66" t="s">
        <v>3555</v>
      </c>
      <c r="B40" s="66" t="s">
        <v>3556</v>
      </c>
    </row>
    <row customHeight="1" ht="11.25">
      <c r="A41" s="66" t="s">
        <v>3557</v>
      </c>
      <c r="B41" s="66" t="s">
        <v>3558</v>
      </c>
    </row>
    <row customHeight="1" ht="11.25">
      <c r="A42" s="66" t="s">
        <v>3559</v>
      </c>
      <c r="B42" s="66" t="s">
        <v>3560</v>
      </c>
    </row>
    <row customHeight="1" ht="11.25">
      <c r="A43" s="66" t="s">
        <v>3561</v>
      </c>
      <c r="B43" s="66" t="s">
        <v>3562</v>
      </c>
    </row>
    <row customHeight="1" ht="11.25">
      <c r="A44" s="66" t="s">
        <v>3563</v>
      </c>
      <c r="B44" s="66" t="s">
        <v>3564</v>
      </c>
    </row>
    <row customHeight="1" ht="11.25">
      <c r="A45" s="66" t="s">
        <v>3565</v>
      </c>
      <c r="B45" s="66" t="s">
        <v>3566</v>
      </c>
    </row>
    <row customHeight="1" ht="11.25">
      <c r="A46" s="66" t="s">
        <v>3567</v>
      </c>
      <c r="B46" s="66" t="s">
        <v>3568</v>
      </c>
    </row>
    <row customHeight="1" ht="11.25">
      <c r="A47" s="66" t="s">
        <v>3569</v>
      </c>
      <c r="B47" s="66" t="s">
        <v>3570</v>
      </c>
    </row>
    <row customHeight="1" ht="11.25">
      <c r="A48" s="66" t="s">
        <v>3571</v>
      </c>
      <c r="B48" s="66" t="s">
        <v>3572</v>
      </c>
    </row>
    <row customHeight="1" ht="11.25">
      <c r="A49" s="66" t="s">
        <v>3573</v>
      </c>
      <c r="B49" s="66" t="s">
        <v>3574</v>
      </c>
    </row>
    <row customHeight="1" ht="11.25">
      <c r="A50" s="66" t="s">
        <v>3575</v>
      </c>
      <c r="B50" s="66" t="s">
        <v>3576</v>
      </c>
    </row>
    <row customHeight="1" ht="11.25">
      <c r="A51" s="66" t="s">
        <v>3577</v>
      </c>
      <c r="B51" s="66" t="s">
        <v>3578</v>
      </c>
    </row>
    <row customHeight="1" ht="11.25">
      <c r="A52" s="66" t="s">
        <v>3579</v>
      </c>
      <c r="B52" s="66" t="s">
        <v>3580</v>
      </c>
    </row>
    <row customHeight="1" ht="11.25">
      <c r="A53" s="66" t="s">
        <v>3581</v>
      </c>
      <c r="B53" s="66" t="s">
        <v>3582</v>
      </c>
    </row>
    <row customHeight="1" ht="11.25">
      <c r="A54" s="66" t="s">
        <v>3583</v>
      </c>
      <c r="B54" s="66" t="s">
        <v>3584</v>
      </c>
    </row>
    <row customHeight="1" ht="11.25">
      <c r="A55" s="66" t="s">
        <v>3585</v>
      </c>
      <c r="B55" s="66" t="s">
        <v>3586</v>
      </c>
    </row>
    <row customHeight="1" ht="11.25">
      <c r="A56" s="66" t="s">
        <v>3587</v>
      </c>
      <c r="B56" s="66" t="s">
        <v>3588</v>
      </c>
    </row>
    <row customHeight="1" ht="11.25">
      <c r="A57" s="66" t="s">
        <v>3589</v>
      </c>
      <c r="B57" s="66" t="s">
        <v>3590</v>
      </c>
    </row>
    <row customHeight="1" ht="11.25">
      <c r="A58" s="66" t="s">
        <v>3591</v>
      </c>
      <c r="B58" s="66" t="s">
        <v>3592</v>
      </c>
    </row>
    <row customHeight="1" ht="11.25">
      <c r="A59" s="66" t="s">
        <v>3593</v>
      </c>
      <c r="B59" s="66" t="s">
        <v>3594</v>
      </c>
    </row>
    <row customHeight="1" ht="11.25">
      <c r="A60" s="66" t="s">
        <v>3595</v>
      </c>
      <c r="B60" s="66" t="s">
        <v>3596</v>
      </c>
    </row>
    <row customHeight="1" ht="11.25">
      <c r="A61" s="66"/>
      <c r="B61" s="66" t="s">
        <v>3597</v>
      </c>
    </row>
    <row customHeight="1" ht="11.25">
      <c r="A62" s="66"/>
      <c r="B62" s="66" t="s">
        <v>3598</v>
      </c>
    </row>
    <row customHeight="1" ht="11.25">
      <c r="A63" s="66"/>
      <c r="B63" s="66" t="s">
        <v>3599</v>
      </c>
    </row>
    <row customHeight="1" ht="11.25">
      <c r="A64" s="66"/>
      <c r="B64" s="66" t="s">
        <v>3600</v>
      </c>
    </row>
    <row customHeight="1" ht="11.25">
      <c r="A65" s="66"/>
      <c r="B65" s="66" t="s">
        <v>3601</v>
      </c>
    </row>
    <row customHeight="1" ht="11.25">
      <c r="A66" s="66"/>
      <c r="B66" s="66" t="s">
        <v>3602</v>
      </c>
    </row>
    <row customHeight="1" ht="11.25">
      <c r="A67" s="66"/>
      <c r="B67" s="66" t="s">
        <v>3603</v>
      </c>
    </row>
    <row customHeight="1" ht="11.25">
      <c r="A68" s="66"/>
      <c r="B68" s="66" t="s">
        <v>3604</v>
      </c>
    </row>
    <row customHeight="1" ht="11.25">
      <c r="A69" s="66"/>
      <c r="B69" s="66" t="s">
        <v>3605</v>
      </c>
    </row>
    <row customHeight="1" ht="11.25">
      <c r="A70" s="66"/>
      <c r="B70" s="66" t="s">
        <v>3606</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53755E-6BDB-D54F-F14E-0.712B83D}"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3607</v>
      </c>
    </row>
    <row customHeight="1" ht="90">
      <c r="B2" s="96" t="s">
        <v>3608</v>
      </c>
    </row>
    <row customHeight="1" ht="67.5">
      <c r="B3" s="96" t="s">
        <v>3609</v>
      </c>
    </row>
    <row customHeight="1" ht="33.75">
      <c r="B4" s="96" t="s">
        <v>3610</v>
      </c>
    </row>
    <row customHeight="1" ht="11.25">
      <c r="B5" s="96" t="s">
        <v>3611</v>
      </c>
    </row>
    <row customHeight="1" ht="22.5">
      <c r="B6" s="96" t="s">
        <v>3612</v>
      </c>
    </row>
    <row customHeight="1" ht="22.5">
      <c r="B7" s="96" t="s">
        <v>3613</v>
      </c>
    </row>
    <row customHeight="1" ht="22.5">
      <c r="B8" s="96" t="s">
        <v>3614</v>
      </c>
    </row>
    <row customHeight="1" ht="22.5">
      <c r="B9" s="96" t="s">
        <v>3615</v>
      </c>
    </row>
    <row customHeight="1" ht="56.25">
      <c r="B10" s="96" t="s">
        <v>3616</v>
      </c>
    </row>
    <row customHeight="1" ht="12.75">
      <c r="B11" s="161" t="s">
        <v>3617</v>
      </c>
    </row>
    <row customHeight="1" ht="11.25">
      <c r="B12" s="95" t="s">
        <v>3618</v>
      </c>
    </row>
    <row customHeight="1" ht="22.5">
      <c r="B13" s="96" t="s">
        <v>3619</v>
      </c>
    </row>
    <row customHeight="1" ht="67.5">
      <c r="B14" s="96" t="s">
        <v>3620</v>
      </c>
    </row>
    <row customHeight="1" ht="22.5">
      <c r="B15" s="96" t="s">
        <v>3621</v>
      </c>
    </row>
    <row customHeight="1" ht="11.25">
      <c r="B16" s="95" t="s">
        <v>3622</v>
      </c>
      <c r="D16" s="102"/>
    </row>
    <row customHeight="1" ht="33.75">
      <c r="B17" s="96" t="s">
        <v>3623</v>
      </c>
    </row>
    <row customHeight="1" ht="33.75">
      <c r="B18" s="96" t="s">
        <v>3624</v>
      </c>
    </row>
    <row customHeight="1" ht="11.25">
      <c r="B19" s="96" t="s">
        <v>3625</v>
      </c>
    </row>
    <row customHeight="1" ht="33.75">
      <c r="B20" s="96" t="s">
        <v>3626</v>
      </c>
    </row>
    <row customHeight="1" ht="11.25">
      <c r="B21" s="95" t="s">
        <v>3627</v>
      </c>
    </row>
    <row customHeight="1" ht="11.25">
      <c r="B22" s="96" t="s">
        <v>3628</v>
      </c>
    </row>
    <row r="24" customHeight="1" ht="22.5">
      <c r="B24" s="163" t="s">
        <v>3629</v>
      </c>
    </row>
    <row r="26" customHeight="1" ht="11.25">
      <c r="B26" s="95" t="s">
        <v>3630</v>
      </c>
    </row>
    <row customHeight="1" ht="22.5">
      <c r="B27" s="162" t="s">
        <v>396</v>
      </c>
    </row>
    <row customHeight="1" ht="56.25">
      <c r="B28" s="162" t="s">
        <v>3631</v>
      </c>
    </row>
    <row customHeight="1" ht="11.25">
      <c r="B29" s="212" t="s">
        <v>3632</v>
      </c>
    </row>
    <row customHeight="1" ht="22.5">
      <c r="B30" s="162" t="s">
        <v>3633</v>
      </c>
    </row>
    <row r="32" customHeight="1" ht="11.25">
      <c r="A32" s="190"/>
      <c r="B32" s="191" t="s">
        <v>3634</v>
      </c>
    </row>
    <row customHeight="1" ht="14.25">
      <c r="A33" s="192">
        <v>1</v>
      </c>
      <c r="B33" s="193" t="s">
        <v>3635</v>
      </c>
    </row>
    <row customHeight="1" ht="14.25">
      <c r="A34" s="192">
        <v>2</v>
      </c>
      <c r="B34" s="193" t="s">
        <v>3636</v>
      </c>
    </row>
    <row customHeight="1" ht="11.25">
      <c r="B35" s="191" t="s">
        <v>3637</v>
      </c>
    </row>
    <row customHeight="1" ht="11.25">
      <c r="B36" s="193" t="s">
        <v>3638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